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D:\Desktop\PMS\Fee calculator\"/>
    </mc:Choice>
  </mc:AlternateContent>
  <xr:revisionPtr revIDLastSave="0" documentId="8_{77550825-9A80-4FDB-BF22-AA48649A34CC}" xr6:coauthVersionLast="47" xr6:coauthVersionMax="47" xr10:uidLastSave="{00000000-0000-0000-0000-000000000000}"/>
  <bookViews>
    <workbookView xWindow="-108" yWindow="-108" windowWidth="23256" windowHeight="13896" xr2:uid="{B60D374B-885D-4AB2-9B1C-914524FFFBC7}"/>
  </bookViews>
  <sheets>
    <sheet name="Plan A" sheetId="1" r:id="rId1"/>
    <sheet name="Plan B" sheetId="7" r:id="rId2"/>
    <sheet name="Plan C" sheetId="8" r:id="rId3"/>
    <sheet name="Plan D"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9" l="1"/>
  <c r="E35" i="1"/>
  <c r="G19" i="9" l="1"/>
  <c r="I19" i="9"/>
  <c r="K19" i="9"/>
  <c r="M19" i="9"/>
  <c r="E19" i="9"/>
  <c r="G22" i="8"/>
  <c r="I22" i="8"/>
  <c r="K22" i="8"/>
  <c r="M22" i="8"/>
  <c r="E22" i="8"/>
  <c r="G22" i="7"/>
  <c r="I22" i="7"/>
  <c r="K22" i="7"/>
  <c r="M22" i="7"/>
  <c r="E22" i="7"/>
  <c r="G19" i="1"/>
  <c r="I19" i="1"/>
  <c r="K19" i="1"/>
  <c r="M19" i="1"/>
  <c r="E19" i="1"/>
  <c r="A31" i="9"/>
  <c r="A32" i="9" s="1"/>
  <c r="A33" i="9" s="1"/>
  <c r="A34" i="9" s="1"/>
  <c r="A35" i="9" s="1"/>
  <c r="E13" i="9"/>
  <c r="E14" i="9" s="1"/>
  <c r="E15" i="9" s="1"/>
  <c r="A51" i="8"/>
  <c r="A52" i="8" s="1"/>
  <c r="A53" i="8" s="1"/>
  <c r="A54" i="8" s="1"/>
  <c r="A55" i="8" s="1"/>
  <c r="A56" i="8" s="1"/>
  <c r="A57" i="8" s="1"/>
  <c r="A58" i="8" s="1"/>
  <c r="A59" i="8" s="1"/>
  <c r="E30" i="8"/>
  <c r="E29" i="8"/>
  <c r="E20" i="8"/>
  <c r="E23" i="8" s="1"/>
  <c r="E18" i="8"/>
  <c r="E17" i="8"/>
  <c r="E16" i="8"/>
  <c r="E24" i="7"/>
  <c r="A51" i="7"/>
  <c r="A52" i="7" s="1"/>
  <c r="A53" i="7" s="1"/>
  <c r="A54" i="7" s="1"/>
  <c r="A55" i="7" s="1"/>
  <c r="A56" i="7" s="1"/>
  <c r="A57" i="7" s="1"/>
  <c r="A58" i="7" s="1"/>
  <c r="A59" i="7" s="1"/>
  <c r="E16" i="7"/>
  <c r="E29" i="7" s="1"/>
  <c r="E30" i="7" s="1"/>
  <c r="E17" i="9" l="1"/>
  <c r="E24" i="8"/>
  <c r="E25" i="8" s="1"/>
  <c r="E26" i="8"/>
  <c r="E28" i="8" s="1"/>
  <c r="E17" i="7"/>
  <c r="E18" i="7" s="1"/>
  <c r="E20" i="7"/>
  <c r="E20" i="9" l="1"/>
  <c r="E22" i="9" s="1"/>
  <c r="E36" i="8"/>
  <c r="E32" i="8"/>
  <c r="E23" i="7"/>
  <c r="E23" i="9" l="1"/>
  <c r="E25" i="9" s="1"/>
  <c r="E33" i="8"/>
  <c r="E34" i="8" s="1"/>
  <c r="E43" i="8"/>
  <c r="E25" i="7"/>
  <c r="G13" i="9" l="1"/>
  <c r="E26" i="9"/>
  <c r="E35" i="8"/>
  <c r="E38" i="8"/>
  <c r="E26" i="7"/>
  <c r="E28" i="7" s="1"/>
  <c r="E39" i="8" l="1"/>
  <c r="E47" i="8"/>
  <c r="E44" i="8"/>
  <c r="E45" i="8" s="1"/>
  <c r="E46" i="8" s="1"/>
  <c r="G16" i="8"/>
  <c r="E41" i="8"/>
  <c r="G29" i="8" s="1"/>
  <c r="G30" i="8" s="1"/>
  <c r="E32" i="7"/>
  <c r="E36" i="7"/>
  <c r="G17" i="8" l="1"/>
  <c r="G18" i="8" s="1"/>
  <c r="E33" i="7"/>
  <c r="E34" i="7" s="1"/>
  <c r="E43" i="7"/>
  <c r="G20" i="8" l="1"/>
  <c r="E35" i="7"/>
  <c r="E38" i="7" s="1"/>
  <c r="A46" i="1"/>
  <c r="A47" i="1" s="1"/>
  <c r="A48" i="1" s="1"/>
  <c r="A49" i="1" s="1"/>
  <c r="A50" i="1" s="1"/>
  <c r="A51" i="1" s="1"/>
  <c r="A52" i="1" s="1"/>
  <c r="A53" i="1" s="1"/>
  <c r="A54" i="1" s="1"/>
  <c r="E13" i="1"/>
  <c r="E26" i="1" s="1"/>
  <c r="E27" i="1" s="1"/>
  <c r="G14" i="9" l="1"/>
  <c r="G15" i="9" s="1"/>
  <c r="G23" i="8"/>
  <c r="G24" i="8" s="1"/>
  <c r="G25" i="8" s="1"/>
  <c r="E44" i="7"/>
  <c r="E45" i="7" s="1"/>
  <c r="E46" i="7" s="1"/>
  <c r="E47" i="7"/>
  <c r="E39" i="7"/>
  <c r="G16" i="7"/>
  <c r="E41" i="7"/>
  <c r="G29" i="7" s="1"/>
  <c r="G30" i="7" s="1"/>
  <c r="E14" i="1"/>
  <c r="E15" i="1" s="1"/>
  <c r="E17" i="1" s="1"/>
  <c r="E20" i="1" s="1"/>
  <c r="G17" i="9" l="1"/>
  <c r="G26" i="8"/>
  <c r="G28" i="8" s="1"/>
  <c r="G17" i="7"/>
  <c r="G18" i="7" s="1"/>
  <c r="E21" i="1"/>
  <c r="E22" i="1" s="1"/>
  <c r="E23" i="1" s="1"/>
  <c r="G20" i="9" l="1"/>
  <c r="G21" i="9" s="1"/>
  <c r="G22" i="9" s="1"/>
  <c r="G32" i="8"/>
  <c r="G36" i="8"/>
  <c r="G20" i="7"/>
  <c r="E25" i="1"/>
  <c r="G23" i="9" l="1"/>
  <c r="G25" i="9" s="1"/>
  <c r="G43" i="8"/>
  <c r="G33" i="8"/>
  <c r="G34" i="8" s="1"/>
  <c r="G23" i="7"/>
  <c r="G24" i="7" s="1"/>
  <c r="E33" i="1"/>
  <c r="E40" i="1" s="1"/>
  <c r="E29" i="1"/>
  <c r="G26" i="9" l="1"/>
  <c r="I13" i="9"/>
  <c r="G35" i="8"/>
  <c r="G38" i="8" s="1"/>
  <c r="G25" i="7"/>
  <c r="E30" i="1"/>
  <c r="E31" i="1"/>
  <c r="G39" i="8" l="1"/>
  <c r="I16" i="8"/>
  <c r="G47" i="8"/>
  <c r="G44" i="8"/>
  <c r="G45" i="8" s="1"/>
  <c r="G46" i="8" s="1"/>
  <c r="G41" i="8"/>
  <c r="I29" i="8" s="1"/>
  <c r="I30" i="8" s="1"/>
  <c r="G26" i="7"/>
  <c r="G28" i="7" s="1"/>
  <c r="E32" i="1"/>
  <c r="E38" i="1" s="1"/>
  <c r="G26" i="1" s="1"/>
  <c r="G27" i="1" s="1"/>
  <c r="I17" i="8" l="1"/>
  <c r="I18" i="8" s="1"/>
  <c r="G32" i="7"/>
  <c r="G36" i="7"/>
  <c r="G13" i="1"/>
  <c r="G14" i="1" s="1"/>
  <c r="G15" i="1" s="1"/>
  <c r="G17" i="1" s="1"/>
  <c r="G20" i="1" s="1"/>
  <c r="G21" i="1" s="1"/>
  <c r="G22" i="1" s="1"/>
  <c r="E36" i="1"/>
  <c r="I20" i="8" l="1"/>
  <c r="G43" i="7"/>
  <c r="G33" i="7"/>
  <c r="G34" i="7" s="1"/>
  <c r="I14" i="9" l="1"/>
  <c r="I15" i="9" s="1"/>
  <c r="I23" i="8"/>
  <c r="I24" i="8" s="1"/>
  <c r="I25" i="8" s="1"/>
  <c r="G35" i="7"/>
  <c r="G38" i="7" s="1"/>
  <c r="I17" i="9" l="1"/>
  <c r="I26" i="8"/>
  <c r="I28" i="8" s="1"/>
  <c r="G47" i="7"/>
  <c r="G44" i="7"/>
  <c r="G45" i="7" s="1"/>
  <c r="G46" i="7" s="1"/>
  <c r="G39" i="7"/>
  <c r="I16" i="7"/>
  <c r="G41" i="7"/>
  <c r="I29" i="7" s="1"/>
  <c r="I30" i="7" s="1"/>
  <c r="G23" i="1"/>
  <c r="G25" i="1" s="1"/>
  <c r="I20" i="9" l="1"/>
  <c r="I32" i="8"/>
  <c r="I36" i="8"/>
  <c r="I17" i="7"/>
  <c r="I18" i="7" s="1"/>
  <c r="G33" i="1"/>
  <c r="G40" i="1" s="1"/>
  <c r="G29" i="1"/>
  <c r="I21" i="9" l="1"/>
  <c r="I22" i="9" s="1"/>
  <c r="I43" i="8"/>
  <c r="I33" i="8"/>
  <c r="I34" i="8" s="1"/>
  <c r="I20" i="7"/>
  <c r="G30" i="1"/>
  <c r="G31" i="1" s="1"/>
  <c r="G32" i="1" s="1"/>
  <c r="G35" i="1" s="1"/>
  <c r="I23" i="9" l="1"/>
  <c r="I25" i="9" s="1"/>
  <c r="I35" i="8"/>
  <c r="I38" i="8" s="1"/>
  <c r="I23" i="7"/>
  <c r="I24" i="7" s="1"/>
  <c r="G36" i="1"/>
  <c r="G38" i="1"/>
  <c r="I26" i="1" s="1"/>
  <c r="I27" i="1" s="1"/>
  <c r="I13" i="1"/>
  <c r="I14" i="1" s="1"/>
  <c r="I15" i="1" s="1"/>
  <c r="I17" i="1" s="1"/>
  <c r="I26" i="9" l="1"/>
  <c r="K13" i="9"/>
  <c r="I39" i="8"/>
  <c r="K16" i="8"/>
  <c r="I47" i="8"/>
  <c r="I44" i="8"/>
  <c r="I45" i="8" s="1"/>
  <c r="I46" i="8" s="1"/>
  <c r="I41" i="8"/>
  <c r="K29" i="8" s="1"/>
  <c r="K30" i="8" s="1"/>
  <c r="I25" i="7"/>
  <c r="I26" i="7" s="1"/>
  <c r="I28" i="7" s="1"/>
  <c r="I20" i="1"/>
  <c r="I21" i="1" s="1"/>
  <c r="I22" i="1" s="1"/>
  <c r="K17" i="8" l="1"/>
  <c r="K18" i="8" s="1"/>
  <c r="I32" i="7"/>
  <c r="I36" i="7"/>
  <c r="K20" i="8" l="1"/>
  <c r="I43" i="7"/>
  <c r="I33" i="7"/>
  <c r="I34" i="7" s="1"/>
  <c r="I23" i="1"/>
  <c r="I25" i="1" s="1"/>
  <c r="K23" i="8" l="1"/>
  <c r="K24" i="8" s="1"/>
  <c r="K25" i="8" s="1"/>
  <c r="I35" i="7"/>
  <c r="I38" i="7" s="1"/>
  <c r="I33" i="1"/>
  <c r="I40" i="1" s="1"/>
  <c r="I29" i="1"/>
  <c r="K14" i="9" l="1"/>
  <c r="K15" i="9" s="1"/>
  <c r="K26" i="8"/>
  <c r="K28" i="8" s="1"/>
  <c r="I47" i="7"/>
  <c r="I44" i="7"/>
  <c r="I45" i="7" s="1"/>
  <c r="I46" i="7" s="1"/>
  <c r="K16" i="7"/>
  <c r="I39" i="7"/>
  <c r="I41" i="7"/>
  <c r="K29" i="7" s="1"/>
  <c r="K30" i="7" s="1"/>
  <c r="I30" i="1"/>
  <c r="I31" i="1" s="1"/>
  <c r="I32" i="1" s="1"/>
  <c r="I35" i="1" s="1"/>
  <c r="K17" i="9" l="1"/>
  <c r="K32" i="8"/>
  <c r="K36" i="8"/>
  <c r="K17" i="7"/>
  <c r="K18" i="7" s="1"/>
  <c r="I38" i="1"/>
  <c r="K26" i="1" s="1"/>
  <c r="K27" i="1" s="1"/>
  <c r="I36" i="1"/>
  <c r="K13" i="1"/>
  <c r="K14" i="1" s="1"/>
  <c r="K15" i="1" s="1"/>
  <c r="K17" i="1" s="1"/>
  <c r="K20" i="9" l="1"/>
  <c r="K21" i="9" s="1"/>
  <c r="K22" i="9" s="1"/>
  <c r="K33" i="8"/>
  <c r="K34" i="8" s="1"/>
  <c r="K41" i="8"/>
  <c r="M29" i="8" s="1"/>
  <c r="M30" i="8" s="1"/>
  <c r="K43" i="8"/>
  <c r="K20" i="7"/>
  <c r="K20" i="1"/>
  <c r="K21" i="1" s="1"/>
  <c r="K22" i="1" s="1"/>
  <c r="K23" i="9" l="1"/>
  <c r="K25" i="9" s="1"/>
  <c r="K35" i="8"/>
  <c r="K38" i="8" s="1"/>
  <c r="K23" i="7"/>
  <c r="K24" i="7" s="1"/>
  <c r="M13" i="9" l="1"/>
  <c r="K26" i="9"/>
  <c r="M16" i="8"/>
  <c r="K45" i="8"/>
  <c r="K46" i="8" s="1"/>
  <c r="K47" i="8"/>
  <c r="K39" i="8"/>
  <c r="K25" i="7"/>
  <c r="K26" i="7" s="1"/>
  <c r="K28" i="7" s="1"/>
  <c r="K23" i="1"/>
  <c r="K25" i="1" s="1"/>
  <c r="M17" i="8" l="1"/>
  <c r="M18" i="8" s="1"/>
  <c r="K32" i="7"/>
  <c r="K36" i="7"/>
  <c r="K33" i="1"/>
  <c r="K40" i="1" s="1"/>
  <c r="K29" i="1"/>
  <c r="M20" i="8" l="1"/>
  <c r="K41" i="7"/>
  <c r="M29" i="7" s="1"/>
  <c r="M30" i="7" s="1"/>
  <c r="K33" i="7"/>
  <c r="K34" i="7" s="1"/>
  <c r="K43" i="7"/>
  <c r="K30" i="1"/>
  <c r="K31" i="1" s="1"/>
  <c r="K32" i="1" s="1"/>
  <c r="K35" i="1" s="1"/>
  <c r="K38" i="1"/>
  <c r="M26" i="1" s="1"/>
  <c r="M23" i="8" l="1"/>
  <c r="M24" i="8" s="1"/>
  <c r="M25" i="8" s="1"/>
  <c r="K35" i="7"/>
  <c r="K38" i="7" s="1"/>
  <c r="K36" i="1"/>
  <c r="M13" i="1"/>
  <c r="M14" i="1" s="1"/>
  <c r="M15" i="1" s="1"/>
  <c r="M17" i="1" s="1"/>
  <c r="M14" i="9" l="1"/>
  <c r="M15" i="9" s="1"/>
  <c r="M26" i="8"/>
  <c r="M28" i="8" s="1"/>
  <c r="K45" i="7"/>
  <c r="K46" i="7" s="1"/>
  <c r="K47" i="7"/>
  <c r="M16" i="7"/>
  <c r="K39" i="7"/>
  <c r="M27" i="1"/>
  <c r="M20" i="1"/>
  <c r="M21" i="1" s="1"/>
  <c r="M22" i="1" s="1"/>
  <c r="M17" i="9" l="1"/>
  <c r="M32" i="8"/>
  <c r="M36" i="8"/>
  <c r="M17" i="7"/>
  <c r="M18" i="7" s="1"/>
  <c r="M23" i="1"/>
  <c r="M25" i="1" s="1"/>
  <c r="M20" i="9" l="1"/>
  <c r="M43" i="8"/>
  <c r="M41" i="8"/>
  <c r="M33" i="8"/>
  <c r="M34" i="8" s="1"/>
  <c r="M20" i="7"/>
  <c r="M33" i="1"/>
  <c r="M40" i="1" s="1"/>
  <c r="M29" i="1"/>
  <c r="M21" i="9" l="1"/>
  <c r="M22" i="9" s="1"/>
  <c r="M35" i="8"/>
  <c r="M38" i="8" s="1"/>
  <c r="M23" i="7"/>
  <c r="M24" i="7" s="1"/>
  <c r="M30" i="1"/>
  <c r="M31" i="1" s="1"/>
  <c r="M32" i="1" s="1"/>
  <c r="M35" i="1" s="1"/>
  <c r="M36" i="1" s="1"/>
  <c r="M38" i="1"/>
  <c r="M23" i="9" l="1"/>
  <c r="M45" i="8"/>
  <c r="M46" i="8" s="1"/>
  <c r="M47" i="8"/>
  <c r="M39" i="8"/>
  <c r="M25" i="7"/>
  <c r="M26" i="7" s="1"/>
  <c r="M28" i="7" s="1"/>
  <c r="M25" i="9" l="1"/>
  <c r="M26" i="9" s="1"/>
  <c r="M32" i="7"/>
  <c r="M36" i="7"/>
  <c r="M41" i="7" l="1"/>
  <c r="M33" i="7"/>
  <c r="M34" i="7" s="1"/>
  <c r="M43" i="7"/>
  <c r="M35" i="7" l="1"/>
  <c r="M38" i="7" s="1"/>
  <c r="M39" i="7" l="1"/>
  <c r="M45" i="7"/>
  <c r="M46" i="7" s="1"/>
  <c r="M47" i="7"/>
</calcChain>
</file>

<file path=xl/sharedStrings.xml><?xml version="1.0" encoding="utf-8"?>
<sst xmlns="http://schemas.openxmlformats.org/spreadsheetml/2006/main" count="409" uniqueCount="121">
  <si>
    <t>Variables can be changed</t>
  </si>
  <si>
    <t>Assumptions</t>
  </si>
  <si>
    <t>Capital Contribution (Rs.)</t>
  </si>
  <si>
    <t>a</t>
  </si>
  <si>
    <t>Management Fee (%age per annum)</t>
  </si>
  <si>
    <t>b</t>
  </si>
  <si>
    <t>Other Expenses (%age per annum)</t>
  </si>
  <si>
    <t>c</t>
  </si>
  <si>
    <t>Performance (%age per annum)</t>
  </si>
  <si>
    <t>d</t>
  </si>
  <si>
    <t>Hurdle Rate of Return (%age per annum)</t>
  </si>
  <si>
    <t>e</t>
  </si>
  <si>
    <t>Brokerage and Transaction cost</t>
  </si>
  <si>
    <t>f</t>
  </si>
  <si>
    <t>Fees</t>
  </si>
  <si>
    <t>Yr 1</t>
  </si>
  <si>
    <t>Yr 2</t>
  </si>
  <si>
    <t>Yr 3</t>
  </si>
  <si>
    <t>Yr 4</t>
  </si>
  <si>
    <t>Yr 5</t>
  </si>
  <si>
    <t>Gain / (Loss)</t>
  </si>
  <si>
    <t xml:space="preserve">Capital Contributed /Assets under Management </t>
  </si>
  <si>
    <t>i</t>
  </si>
  <si>
    <t xml:space="preserve">Gain / (Loss) on Investment based on the Scenario </t>
  </si>
  <si>
    <t>ii</t>
  </si>
  <si>
    <t xml:space="preserve">Gross Value of the Portfolio at the end of the year </t>
  </si>
  <si>
    <t>iii</t>
  </si>
  <si>
    <t xml:space="preserve">Average assets under management </t>
  </si>
  <si>
    <t>iv</t>
  </si>
  <si>
    <t>Other Expense</t>
  </si>
  <si>
    <t>v</t>
  </si>
  <si>
    <t>vi</t>
  </si>
  <si>
    <t>Management Fees (@ 1%)</t>
  </si>
  <si>
    <t>vii</t>
  </si>
  <si>
    <t>viii</t>
  </si>
  <si>
    <t xml:space="preserve">Value of the Portfolio before Performance fee </t>
  </si>
  <si>
    <t>ix</t>
  </si>
  <si>
    <t>High Water Mark Value (HWM)</t>
  </si>
  <si>
    <t>x</t>
  </si>
  <si>
    <t xml:space="preserve">Hurdle Rate of return </t>
  </si>
  <si>
    <t>xi</t>
  </si>
  <si>
    <t>Portfolio value in excess of Hurdle Rate Return</t>
  </si>
  <si>
    <t>xii</t>
  </si>
  <si>
    <t>Profit share of the PMS</t>
  </si>
  <si>
    <t>xiii</t>
  </si>
  <si>
    <t>xiv</t>
  </si>
  <si>
    <t>Is the Performance Fee charged?</t>
  </si>
  <si>
    <t>xvi</t>
  </si>
  <si>
    <t>Net value of the Portfolio at the end of the year after all fees and expenses</t>
  </si>
  <si>
    <t>xvii</t>
  </si>
  <si>
    <t xml:space="preserve">% Portfolio Return </t>
  </si>
  <si>
    <t>xviii</t>
  </si>
  <si>
    <t>xix</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</si>
  <si>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</si>
  <si>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</si>
  <si>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</si>
  <si>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</si>
  <si>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</si>
  <si>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</si>
  <si>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</si>
  <si>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</si>
  <si>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</si>
  <si>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</si>
  <si>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</si>
  <si>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Cells marked in  GREY can be edited</t>
  </si>
  <si>
    <t xml:space="preserve">Management Fees </t>
  </si>
  <si>
    <t>xx</t>
  </si>
  <si>
    <t>% Change over capital contributed (after considering exit load)</t>
  </si>
  <si>
    <t>% Change over capital contributed (before considering exit load)</t>
  </si>
  <si>
    <t xml:space="preserve">Net Value of Portfolio at end of the year  </t>
  </si>
  <si>
    <t>Exit load in year 1</t>
  </si>
  <si>
    <t>Exit load in year 2</t>
  </si>
  <si>
    <t>Exit load in year 3</t>
  </si>
  <si>
    <t>g</t>
  </si>
  <si>
    <t>h</t>
  </si>
  <si>
    <t>If Client Exits then Exit load is charged</t>
  </si>
  <si>
    <t>GST</t>
  </si>
  <si>
    <t xml:space="preserve">GST </t>
  </si>
  <si>
    <t>High Water Mark to be carried forward for next year (When Performance Fees is charged from the portfolio itself).</t>
  </si>
  <si>
    <t>High Water Mark to be carried forward for next year. When Performance Fees is paid separately by the investor to the Portfolio Manager.</t>
  </si>
  <si>
    <t>Performance Fee</t>
  </si>
  <si>
    <t>Total charges during the year (Sum of v, vi , vii and viii)</t>
  </si>
  <si>
    <t>xv</t>
  </si>
  <si>
    <t>j</t>
  </si>
  <si>
    <t>xxi</t>
  </si>
  <si>
    <t>xxii</t>
  </si>
  <si>
    <t>xxiii</t>
  </si>
  <si>
    <t>xxiv</t>
  </si>
  <si>
    <t>This is a simulation of the fees charges and the portfolio valuation for the year, assuming no cashflows. The actual fees and other charges will vary based on the regulations as well as the terms agreed with the firm.</t>
  </si>
  <si>
    <t>The above returns may be subject to charging of expenses &amp; charges at the time of closure of books of client accounts on a periodic basis. Returns of client-wise portfolio may vary as compared to Investment Approach aggregate level returns due to various factors viz. timing of investment/additional investment, timing of withdrawals, specific client mandates, variation of expenses charged &amp; dividend income.</t>
  </si>
  <si>
    <t>Securities investments are subject to market risks, please read the strategy-specific 'Disclosure Document' carefully before investing.</t>
  </si>
  <si>
    <t>Disclaimers</t>
  </si>
  <si>
    <t>ii= i*Scenario</t>
  </si>
  <si>
    <t>iii= i+ii</t>
  </si>
  <si>
    <t>i= a</t>
  </si>
  <si>
    <t>iv= (i + iii) / 2</t>
  </si>
  <si>
    <t>v= iv x c</t>
  </si>
  <si>
    <t>vi= iv x f</t>
  </si>
  <si>
    <t xml:space="preserve"> = v + vi + vii+viii</t>
  </si>
  <si>
    <t>viii= vii x g</t>
  </si>
  <si>
    <t>ix = iii + ix</t>
  </si>
  <si>
    <t>xiii = x-(xi+xii)</t>
  </si>
  <si>
    <t>xvi = xv * g</t>
  </si>
  <si>
    <t>xv = xiv * d</t>
  </si>
  <si>
    <t>xviii = x+xv+xvi</t>
  </si>
  <si>
    <t>vii = (iv + vi) x b</t>
  </si>
  <si>
    <t>xii = xi x e</t>
  </si>
  <si>
    <t>xiv = if xvii= yes then (x-xi-xii) else 0</t>
  </si>
  <si>
    <t>xix = (xviii/i-1)%</t>
  </si>
  <si>
    <t>xx = if xvii=yes  then xviii else xi</t>
  </si>
  <si>
    <t>xxi = if xvii = yes then x else previous high WM</t>
  </si>
  <si>
    <t>xxv</t>
  </si>
  <si>
    <t>xxii = xviii*h</t>
  </si>
  <si>
    <t>xxiii= xviii-xxiii</t>
  </si>
  <si>
    <t>xxii= xvii*h</t>
  </si>
  <si>
    <t>xxiii= xviii-xxii</t>
  </si>
  <si>
    <t>xxiv= (xxiii/i-1)%</t>
  </si>
  <si>
    <t>xxv= (xviii/i-1)%</t>
  </si>
  <si>
    <t xml:space="preserve"> ix= v + vi + vii+viii</t>
  </si>
  <si>
    <t>x = iii + ix</t>
  </si>
  <si>
    <t>(xviii= x/a-1)%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</si>
</sst>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1"/>
      <name val="Calibri"/>
      <family val="2"/>
    </font>
    <font>
      <b/>
      <sz val="11"/>
      <name val="Calibri"/>
      <family val="2"/>
    </font>
    <font>
      <sz val="11"/>
      <name val="Aptos Narrow"/>
      <family val="2"/>
      <scheme val="minor"/>
    </font>
    <font>
      <u/>
      <sz val="11"/>
      <color theme="10"/>
      <name val="Aptos Narrow"/>
      <family val="2"/>
      <scheme val="minor"/>
    </font>
  </fonts>
  <fills count="6">
    <fill>
      <patternFill patternType="none"/>
    </fill>
    <fill>
      <patternFill patternType="gray125"/>
    </fill>
    <fill>
      <patternFill patternType="solid">
        <fgColor rgb="FFD8D8D8"/>
        <bgColor rgb="FFD8D8D8"/>
      </patternFill>
    </fill>
    <fill>
      <patternFill patternType="solid">
        <fgColor theme="0" tint="-0.14999847407452621"/>
        <bgColor rgb="FFD8D8D8"/>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121">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4" fillId="2" borderId="2" xfId="0" applyFont="1" applyFill="1" applyBorder="1" applyAlignment="1">
      <alignment vertical="center" wrapText="1"/>
    </xf>
    <xf numFmtId="0" fontId="3" fillId="0" borderId="3" xfId="0" applyFont="1" applyBorder="1" applyAlignment="1">
      <alignment vertical="center"/>
    </xf>
    <xf numFmtId="0" fontId="0" fillId="0" borderId="4" xfId="0" applyBorder="1"/>
    <xf numFmtId="0" fontId="3" fillId="0" borderId="5"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3" fillId="0" borderId="0" xfId="0" applyFont="1" applyAlignment="1">
      <alignment vertical="center"/>
    </xf>
    <xf numFmtId="0" fontId="0" fillId="0" borderId="7" xfId="0" applyBorder="1"/>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4" fillId="0" borderId="17" xfId="0" applyFont="1" applyBorder="1" applyAlignment="1">
      <alignment horizontal="right" vertical="center"/>
    </xf>
    <xf numFmtId="9" fontId="4" fillId="3" borderId="18" xfId="0" applyNumberFormat="1" applyFont="1" applyFill="1" applyBorder="1" applyAlignment="1">
      <alignment horizontal="left" vertical="center"/>
    </xf>
    <xf numFmtId="0" fontId="4" fillId="0" borderId="19" xfId="0" applyFont="1" applyBorder="1" applyAlignment="1">
      <alignment horizontal="right" vertical="center"/>
    </xf>
    <xf numFmtId="9" fontId="4" fillId="2" borderId="16" xfId="0" applyNumberFormat="1" applyFont="1" applyFill="1" applyBorder="1" applyAlignment="1">
      <alignment horizontal="left" vertical="center"/>
    </xf>
    <xf numFmtId="0" fontId="4" fillId="0" borderId="14" xfId="0" applyFont="1" applyBorder="1" applyAlignment="1">
      <alignment horizontal="right" vertical="center"/>
    </xf>
    <xf numFmtId="9" fontId="4" fillId="2" borderId="20" xfId="0" applyNumberFormat="1" applyFont="1" applyFill="1" applyBorder="1" applyAlignment="1">
      <alignment horizontal="left" vertical="center"/>
    </xf>
    <xf numFmtId="0" fontId="3" fillId="0" borderId="21" xfId="0" applyFont="1" applyBorder="1" applyAlignment="1">
      <alignment vertical="center" wrapText="1"/>
    </xf>
    <xf numFmtId="0" fontId="3" fillId="0" borderId="22" xfId="0" applyFont="1" applyBorder="1" applyAlignment="1">
      <alignment horizontal="center" vertical="center" wrapText="1"/>
    </xf>
    <xf numFmtId="0" fontId="3" fillId="0" borderId="23" xfId="0" quotePrefix="1" applyFont="1" applyBorder="1" applyAlignment="1">
      <alignment vertical="center" wrapText="1"/>
    </xf>
    <xf numFmtId="0" fontId="3" fillId="0" borderId="27"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horizontal="center" vertical="center" wrapText="1"/>
    </xf>
    <xf numFmtId="0" fontId="3" fillId="0" borderId="33" xfId="0" quotePrefix="1" applyFont="1" applyBorder="1" applyAlignment="1">
      <alignment vertical="center" wrapText="1"/>
    </xf>
    <xf numFmtId="0" fontId="3" fillId="0" borderId="36" xfId="0" applyFont="1" applyBorder="1" applyAlignment="1">
      <alignment vertical="center" wrapText="1"/>
    </xf>
    <xf numFmtId="0" fontId="5" fillId="0" borderId="37" xfId="0" applyFont="1" applyBorder="1"/>
    <xf numFmtId="0" fontId="5" fillId="0" borderId="36" xfId="0" applyFont="1" applyBorder="1"/>
    <xf numFmtId="0" fontId="5" fillId="0" borderId="38" xfId="0" applyFont="1" applyBorder="1"/>
    <xf numFmtId="0" fontId="0" fillId="0" borderId="27" xfId="0" applyBorder="1" applyAlignment="1">
      <alignment vertical="center" wrapText="1"/>
    </xf>
    <xf numFmtId="0" fontId="3" fillId="0" borderId="28"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5" fillId="0" borderId="39" xfId="0" applyFont="1" applyBorder="1"/>
    <xf numFmtId="0" fontId="5" fillId="0" borderId="40" xfId="0" applyFont="1" applyBorder="1"/>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vertical="center" wrapText="1"/>
    </xf>
    <xf numFmtId="0" fontId="4" fillId="0" borderId="0" xfId="0" applyFont="1" applyAlignment="1">
      <alignment vertical="center" wrapText="1"/>
    </xf>
    <xf numFmtId="0" fontId="2" fillId="0" borderId="44" xfId="0" applyFont="1" applyBorder="1" applyAlignment="1">
      <alignment horizontal="center" vertical="center" wrapText="1"/>
    </xf>
    <xf numFmtId="3" fontId="0" fillId="5" borderId="6" xfId="0" applyNumberFormat="1" applyFill="1" applyBorder="1" applyAlignment="1">
      <alignment vertical="center"/>
    </xf>
    <xf numFmtId="10" fontId="3" fillId="3" borderId="6" xfId="0" applyNumberFormat="1" applyFont="1" applyFill="1" applyBorder="1" applyAlignment="1">
      <alignment vertical="center"/>
    </xf>
    <xf numFmtId="0" fontId="0" fillId="5" borderId="0" xfId="0" applyFill="1" applyAlignment="1">
      <alignment vertical="center" wrapText="1"/>
    </xf>
    <xf numFmtId="3" fontId="0" fillId="5" borderId="6" xfId="0" applyNumberFormat="1" applyFill="1" applyBorder="1" applyAlignment="1" applyProtection="1">
      <alignment vertical="center"/>
      <protection locked="0"/>
    </xf>
    <xf numFmtId="10" fontId="0" fillId="5" borderId="6" xfId="0" applyNumberFormat="1" applyFill="1" applyBorder="1" applyAlignment="1" applyProtection="1">
      <alignment vertical="center"/>
      <protection locked="0"/>
    </xf>
    <xf numFmtId="0" fontId="3" fillId="0" borderId="47" xfId="0" applyFont="1" applyBorder="1" applyAlignment="1">
      <alignment vertical="center" wrapText="1"/>
    </xf>
    <xf numFmtId="0" fontId="0" fillId="0" borderId="48" xfId="0" applyBorder="1"/>
    <xf numFmtId="0" fontId="3" fillId="0" borderId="46" xfId="0" applyFont="1" applyBorder="1" applyAlignment="1">
      <alignment vertical="center" wrapText="1"/>
    </xf>
    <xf numFmtId="0" fontId="4" fillId="0" borderId="47" xfId="0" applyFont="1" applyBorder="1" applyAlignment="1">
      <alignment vertical="center" wrapText="1"/>
    </xf>
    <xf numFmtId="0" fontId="3" fillId="0" borderId="37" xfId="0" applyFont="1" applyBorder="1" applyAlignment="1">
      <alignment vertical="center" wrapText="1"/>
    </xf>
    <xf numFmtId="0" fontId="3" fillId="0" borderId="45" xfId="0" applyFont="1" applyBorder="1" applyAlignment="1">
      <alignment vertical="center" wrapText="1"/>
    </xf>
    <xf numFmtId="0" fontId="3" fillId="0" borderId="49" xfId="0" applyFont="1" applyBorder="1" applyAlignment="1">
      <alignment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164" fontId="3" fillId="0" borderId="0" xfId="0" applyNumberFormat="1" applyFont="1" applyAlignment="1">
      <alignment horizontal="right" vertical="center"/>
    </xf>
    <xf numFmtId="0" fontId="5" fillId="0" borderId="0" xfId="0" applyFont="1"/>
    <xf numFmtId="0" fontId="5" fillId="0" borderId="7" xfId="0" applyFont="1" applyBorder="1"/>
    <xf numFmtId="0" fontId="3" fillId="0" borderId="51" xfId="0" applyFont="1" applyBorder="1" applyAlignment="1">
      <alignment vertical="center" wrapText="1"/>
    </xf>
    <xf numFmtId="0" fontId="5" fillId="0" borderId="45" xfId="0" applyFont="1" applyBorder="1"/>
    <xf numFmtId="0" fontId="5" fillId="0" borderId="5" xfId="0" applyFont="1" applyBorder="1"/>
    <xf numFmtId="0" fontId="2" fillId="0" borderId="0" xfId="0" applyFont="1"/>
    <xf numFmtId="10" fontId="0" fillId="5" borderId="6" xfId="1" applyNumberFormat="1" applyFont="1" applyFill="1" applyBorder="1" applyAlignment="1">
      <alignment vertical="center"/>
    </xf>
    <xf numFmtId="0" fontId="0" fillId="0" borderId="6" xfId="0" quotePrefix="1" applyBorder="1" applyAlignment="1">
      <alignment vertical="center" wrapText="1"/>
    </xf>
    <xf numFmtId="0" fontId="0" fillId="0" borderId="6" xfId="0" applyBorder="1" applyAlignment="1">
      <alignment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3" fontId="0" fillId="0" borderId="0" xfId="0" applyNumberFormat="1"/>
    <xf numFmtId="0" fontId="8" fillId="0" borderId="0" xfId="2"/>
    <xf numFmtId="0" fontId="4" fillId="0" borderId="8" xfId="0" applyFont="1" applyBorder="1" applyAlignment="1">
      <alignment horizontal="center" vertical="center" wrapText="1"/>
    </xf>
    <xf numFmtId="0" fontId="5" fillId="0" borderId="2" xfId="0" applyFont="1" applyBorder="1"/>
    <xf numFmtId="0" fontId="5" fillId="0" borderId="9" xfId="0" applyFont="1" applyBorder="1"/>
    <xf numFmtId="0" fontId="5" fillId="0" borderId="14" xfId="0" applyFont="1" applyBorder="1"/>
    <xf numFmtId="0" fontId="5" fillId="0" borderId="15" xfId="0" applyFont="1" applyBorder="1"/>
    <xf numFmtId="0" fontId="5" fillId="0" borderId="16" xfId="0" applyFont="1" applyBorder="1"/>
    <xf numFmtId="0" fontId="4" fillId="0" borderId="10" xfId="0" applyFont="1" applyBorder="1" applyAlignment="1">
      <alignment horizontal="center" vertical="center"/>
    </xf>
    <xf numFmtId="0" fontId="5" fillId="0" borderId="11" xfId="0" applyFont="1" applyBorder="1"/>
    <xf numFmtId="0" fontId="4" fillId="0" borderId="12" xfId="0" applyFont="1" applyBorder="1" applyAlignment="1">
      <alignment horizontal="center" vertical="center"/>
    </xf>
    <xf numFmtId="0" fontId="5" fillId="0" borderId="13" xfId="0" applyFont="1" applyBorder="1"/>
    <xf numFmtId="164" fontId="3" fillId="0" borderId="36" xfId="0" applyNumberFormat="1" applyFont="1" applyBorder="1" applyAlignment="1">
      <alignment horizontal="right" vertical="center"/>
    </xf>
    <xf numFmtId="164" fontId="3" fillId="0" borderId="38" xfId="0" applyNumberFormat="1" applyFont="1" applyBorder="1" applyAlignment="1">
      <alignment horizontal="right" vertical="center"/>
    </xf>
    <xf numFmtId="164" fontId="3" fillId="4" borderId="8" xfId="0" applyNumberFormat="1" applyFont="1" applyFill="1" applyBorder="1" applyAlignment="1">
      <alignment horizontal="right" vertical="center"/>
    </xf>
    <xf numFmtId="0" fontId="5" fillId="4" borderId="24" xfId="0" applyFont="1" applyFill="1" applyBorder="1"/>
    <xf numFmtId="164" fontId="3" fillId="4" borderId="25" xfId="0" applyNumberFormat="1" applyFont="1" applyFill="1" applyBorder="1" applyAlignment="1">
      <alignment horizontal="right" vertical="center"/>
    </xf>
    <xf numFmtId="0" fontId="5" fillId="4" borderId="23" xfId="0" applyFont="1" applyFill="1" applyBorder="1"/>
    <xf numFmtId="164" fontId="3" fillId="4" borderId="21" xfId="0" applyNumberFormat="1" applyFont="1" applyFill="1" applyBorder="1" applyAlignment="1">
      <alignment horizontal="right" vertical="center"/>
    </xf>
    <xf numFmtId="0" fontId="5" fillId="4" borderId="26" xfId="0" applyFont="1" applyFill="1" applyBorder="1"/>
    <xf numFmtId="164" fontId="3" fillId="0" borderId="27" xfId="0" applyNumberFormat="1" applyFont="1" applyBorder="1" applyAlignment="1">
      <alignment horizontal="right" vertical="center"/>
    </xf>
    <xf numFmtId="0" fontId="5" fillId="0" borderId="29" xfId="0" applyFont="1" applyBorder="1"/>
    <xf numFmtId="164" fontId="3" fillId="0" borderId="30" xfId="0" applyNumberFormat="1" applyFont="1" applyBorder="1" applyAlignment="1">
      <alignment horizontal="right" vertical="center"/>
    </xf>
    <xf numFmtId="0" fontId="5" fillId="0" borderId="28" xfId="0" applyFont="1" applyBorder="1"/>
    <xf numFmtId="164" fontId="3" fillId="0" borderId="31" xfId="0" applyNumberFormat="1" applyFont="1" applyBorder="1" applyAlignment="1">
      <alignment horizontal="right" vertical="center"/>
    </xf>
    <xf numFmtId="0" fontId="5" fillId="0" borderId="34" xfId="0" applyFont="1" applyBorder="1"/>
    <xf numFmtId="164" fontId="3" fillId="0" borderId="35" xfId="0" applyNumberFormat="1" applyFont="1" applyBorder="1" applyAlignment="1">
      <alignment horizontal="right" vertical="center"/>
    </xf>
    <xf numFmtId="0" fontId="5" fillId="0" borderId="33" xfId="0" applyFont="1" applyBorder="1"/>
    <xf numFmtId="164" fontId="3" fillId="0" borderId="21" xfId="0" applyNumberFormat="1" applyFont="1" applyBorder="1" applyAlignment="1">
      <alignment horizontal="right" vertical="center"/>
    </xf>
    <xf numFmtId="164" fontId="5" fillId="0" borderId="26" xfId="0" applyNumberFormat="1" applyFont="1" applyBorder="1"/>
    <xf numFmtId="164" fontId="4" fillId="0" borderId="27" xfId="0" applyNumberFormat="1" applyFont="1" applyBorder="1" applyAlignment="1">
      <alignment horizontal="right" vertical="center"/>
    </xf>
    <xf numFmtId="0" fontId="6" fillId="0" borderId="29" xfId="0" applyFont="1" applyBorder="1"/>
    <xf numFmtId="164" fontId="5" fillId="0" borderId="29" xfId="0" applyNumberFormat="1" applyFont="1" applyBorder="1"/>
    <xf numFmtId="164" fontId="5" fillId="0" borderId="17" xfId="0" applyNumberFormat="1" applyFont="1" applyBorder="1" applyAlignment="1">
      <alignment horizontal="right" vertical="center"/>
    </xf>
    <xf numFmtId="0" fontId="5" fillId="0" borderId="18" xfId="0" applyFont="1" applyBorder="1"/>
    <xf numFmtId="0" fontId="6" fillId="0" borderId="41" xfId="0" applyFont="1" applyBorder="1" applyAlignment="1">
      <alignment vertical="center" wrapText="1"/>
    </xf>
    <xf numFmtId="0" fontId="7" fillId="0" borderId="42" xfId="0" applyFont="1" applyBorder="1"/>
    <xf numFmtId="0" fontId="7" fillId="0" borderId="43" xfId="0" applyFont="1" applyBorder="1"/>
    <xf numFmtId="10" fontId="3" fillId="0" borderId="27" xfId="0" applyNumberFormat="1" applyFont="1" applyBorder="1" applyAlignment="1">
      <alignment horizontal="right" vertical="center"/>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164" fontId="4" fillId="0" borderId="36" xfId="0" applyNumberFormat="1" applyFont="1" applyBorder="1" applyAlignment="1">
      <alignment horizontal="right" vertical="center"/>
    </xf>
    <xf numFmtId="164" fontId="4" fillId="0" borderId="38" xfId="0" applyNumberFormat="1" applyFont="1" applyBorder="1" applyAlignment="1">
      <alignment horizontal="right" vertical="center"/>
    </xf>
    <xf numFmtId="9" fontId="3" fillId="0" borderId="50" xfId="1" applyFont="1" applyBorder="1" applyAlignment="1">
      <alignment horizontal="right" vertical="center"/>
    </xf>
    <xf numFmtId="9" fontId="3" fillId="0" borderId="49" xfId="1" applyFont="1" applyBorder="1" applyAlignment="1">
      <alignment horizontal="right" vertical="center"/>
    </xf>
    <xf numFmtId="9" fontId="3" fillId="0" borderId="36" xfId="1" applyFont="1" applyBorder="1" applyAlignment="1">
      <alignment horizontal="right" vertical="center"/>
    </xf>
    <xf numFmtId="9" fontId="3" fillId="0" borderId="38" xfId="1" applyFont="1" applyBorder="1" applyAlignment="1">
      <alignment horizontal="righ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A8A8-4416-40CC-9F40-964911F6BEAE}">
  <sheetPr codeName="Sheet1"/>
  <dimension ref="A1:P54"/>
  <sheetViews>
    <sheetView tabSelected="1" zoomScale="106" zoomScaleNormal="106" workbookViewId="0">
      <selection activeCell="T40" sqref="T40"/>
    </sheetView>
  </sheetViews>
  <sheetFormatPr defaultRowHeight="14.4" x14ac:dyDescent="0.3"/>
  <cols>
    <col min="2" max="2" width="40.6640625" customWidth="1"/>
    <col min="3" max="3" width="5.88671875" customWidth="1"/>
    <col min="4" max="4" width="20" customWidth="1"/>
    <col min="5" max="5" width="11.44140625" bestFit="1" customWidth="1"/>
    <col min="6" max="6" width="4.44140625" bestFit="1" customWidth="1"/>
    <col min="7" max="7" width="11.44140625" bestFit="1" customWidth="1"/>
    <col min="9" max="9" width="11.44140625" bestFit="1" customWidth="1"/>
    <col min="11" max="11" width="11.44140625" bestFit="1" customWidth="1"/>
    <col min="13" max="13" width="11.44140625" bestFit="1" customWidth="1"/>
    <col min="16" max="16" width="20.6640625" customWidth="1"/>
  </cols>
  <sheetData>
    <row r="1" spans="1:14" ht="42.6" customHeight="1" x14ac:dyDescent="0.3">
      <c r="A1" s="1"/>
      <c r="B1" s="49" t="s">
        <v>64</v>
      </c>
      <c r="C1" s="2"/>
      <c r="D1" s="3" t="s">
        <v>0</v>
      </c>
      <c r="E1" s="4"/>
      <c r="F1" s="4"/>
      <c r="G1" s="4"/>
      <c r="H1" s="4"/>
      <c r="I1" s="4"/>
      <c r="J1" s="4"/>
      <c r="K1" s="4"/>
      <c r="L1" s="4"/>
      <c r="M1" s="4"/>
      <c r="N1" s="5"/>
    </row>
    <row r="2" spans="1:14" x14ac:dyDescent="0.3">
      <c r="A2" s="6"/>
      <c r="B2" s="7" t="s">
        <v>1</v>
      </c>
      <c r="C2" s="8"/>
      <c r="D2" s="7"/>
      <c r="E2" s="9"/>
      <c r="F2" s="9"/>
      <c r="G2" s="9"/>
      <c r="H2" s="9"/>
      <c r="I2" s="9"/>
      <c r="J2" s="9"/>
      <c r="K2" s="9"/>
      <c r="L2" s="9"/>
      <c r="M2" s="9"/>
      <c r="N2" s="10"/>
    </row>
    <row r="3" spans="1:14" x14ac:dyDescent="0.3">
      <c r="A3" s="6"/>
      <c r="B3" s="11" t="s">
        <v>2</v>
      </c>
      <c r="C3" s="12" t="s">
        <v>3</v>
      </c>
      <c r="D3" s="47">
        <v>5000000</v>
      </c>
      <c r="E3" s="9"/>
      <c r="F3" s="9"/>
      <c r="G3" s="9"/>
      <c r="H3" s="9"/>
      <c r="I3" s="9"/>
      <c r="J3" s="9"/>
      <c r="K3" s="9"/>
      <c r="L3" s="9"/>
      <c r="M3" s="9"/>
      <c r="N3" s="10"/>
    </row>
    <row r="4" spans="1:14" x14ac:dyDescent="0.3">
      <c r="A4" s="6"/>
      <c r="B4" s="11" t="s">
        <v>4</v>
      </c>
      <c r="C4" s="12" t="s">
        <v>5</v>
      </c>
      <c r="D4" s="48">
        <v>0.02</v>
      </c>
      <c r="E4" s="9"/>
      <c r="F4" s="9"/>
      <c r="G4" s="9"/>
      <c r="H4" s="9"/>
      <c r="I4" s="9"/>
      <c r="J4" s="9"/>
      <c r="K4" s="9"/>
      <c r="L4" s="9"/>
      <c r="M4" s="9"/>
      <c r="N4" s="10"/>
    </row>
    <row r="5" spans="1:14" x14ac:dyDescent="0.3">
      <c r="A5" s="6"/>
      <c r="B5" s="11" t="s">
        <v>6</v>
      </c>
      <c r="C5" s="12" t="s">
        <v>7</v>
      </c>
      <c r="D5" s="68">
        <v>0</v>
      </c>
      <c r="E5" s="9"/>
      <c r="F5" s="9"/>
      <c r="G5" s="9"/>
      <c r="H5" s="9"/>
      <c r="I5" s="9"/>
      <c r="J5" s="9"/>
      <c r="K5" s="9"/>
      <c r="L5" s="9"/>
      <c r="M5" s="9"/>
      <c r="N5" s="10"/>
    </row>
    <row r="6" spans="1:14" x14ac:dyDescent="0.3">
      <c r="A6" s="6"/>
      <c r="B6" s="11" t="s">
        <v>8</v>
      </c>
      <c r="C6" s="12" t="s">
        <v>9</v>
      </c>
      <c r="D6" s="48">
        <v>0.2</v>
      </c>
      <c r="E6" s="9"/>
      <c r="F6" s="9"/>
      <c r="G6" s="9"/>
      <c r="H6" s="9"/>
      <c r="I6" s="9"/>
      <c r="J6" s="9"/>
      <c r="K6" s="9"/>
      <c r="L6" s="9"/>
      <c r="M6" s="9"/>
      <c r="N6" s="10"/>
    </row>
    <row r="7" spans="1:14" x14ac:dyDescent="0.3">
      <c r="A7" s="6"/>
      <c r="B7" s="11" t="s">
        <v>10</v>
      </c>
      <c r="C7" s="12" t="s">
        <v>11</v>
      </c>
      <c r="D7" s="48">
        <v>0.18</v>
      </c>
      <c r="E7" s="9"/>
      <c r="F7" s="9"/>
      <c r="G7" s="9"/>
      <c r="H7" s="9"/>
      <c r="I7" s="9"/>
      <c r="J7" s="9"/>
      <c r="K7" s="9"/>
      <c r="L7" s="9"/>
      <c r="M7" s="9"/>
      <c r="N7" s="10"/>
    </row>
    <row r="8" spans="1:14" x14ac:dyDescent="0.3">
      <c r="A8" s="6"/>
      <c r="B8" s="11" t="s">
        <v>12</v>
      </c>
      <c r="C8" s="12" t="s">
        <v>13</v>
      </c>
      <c r="D8" s="48">
        <v>2.5000000000000001E-3</v>
      </c>
      <c r="E8" s="9"/>
      <c r="F8" s="9"/>
      <c r="G8" s="9"/>
      <c r="H8" s="9"/>
      <c r="I8" s="9"/>
      <c r="J8" s="9"/>
      <c r="K8" s="9"/>
      <c r="L8" s="9"/>
      <c r="M8" s="9"/>
      <c r="N8" s="13"/>
    </row>
    <row r="9" spans="1:14" x14ac:dyDescent="0.3">
      <c r="A9" s="6"/>
      <c r="B9" s="11" t="s">
        <v>77</v>
      </c>
      <c r="C9" s="12" t="s">
        <v>73</v>
      </c>
      <c r="D9" s="48">
        <v>0.18</v>
      </c>
      <c r="E9" s="9"/>
      <c r="F9" s="9"/>
      <c r="G9" s="9"/>
      <c r="H9" s="9"/>
      <c r="I9" s="9"/>
      <c r="J9" s="9"/>
      <c r="K9" s="9"/>
      <c r="L9" s="9"/>
      <c r="M9" s="9"/>
      <c r="N9" s="13"/>
    </row>
    <row r="10" spans="1:14" ht="15" thickBot="1" x14ac:dyDescent="0.35">
      <c r="A10" s="6"/>
      <c r="B10" s="14"/>
      <c r="C10" s="15"/>
      <c r="D10" s="14"/>
      <c r="E10" s="16"/>
      <c r="F10" s="9"/>
      <c r="G10" s="9"/>
      <c r="H10" s="9"/>
      <c r="I10" s="9"/>
      <c r="J10" s="9"/>
      <c r="K10" s="9"/>
      <c r="L10" s="9"/>
      <c r="M10" s="9"/>
      <c r="N10" s="13"/>
    </row>
    <row r="11" spans="1:14" ht="15" thickBot="1" x14ac:dyDescent="0.35">
      <c r="A11" s="6"/>
      <c r="B11" s="75" t="s">
        <v>14</v>
      </c>
      <c r="C11" s="76"/>
      <c r="D11" s="77"/>
      <c r="E11" s="81" t="s">
        <v>15</v>
      </c>
      <c r="F11" s="82"/>
      <c r="G11" s="83" t="s">
        <v>16</v>
      </c>
      <c r="H11" s="84"/>
      <c r="I11" s="81" t="s">
        <v>17</v>
      </c>
      <c r="J11" s="82"/>
      <c r="K11" s="81" t="s">
        <v>18</v>
      </c>
      <c r="L11" s="82"/>
      <c r="M11" s="83" t="s">
        <v>19</v>
      </c>
      <c r="N11" s="82"/>
    </row>
    <row r="12" spans="1:14" ht="15" thickBot="1" x14ac:dyDescent="0.35">
      <c r="A12" s="6"/>
      <c r="B12" s="78"/>
      <c r="C12" s="79"/>
      <c r="D12" s="80"/>
      <c r="E12" s="17" t="s">
        <v>20</v>
      </c>
      <c r="F12" s="18">
        <v>0.3</v>
      </c>
      <c r="G12" s="19" t="s">
        <v>20</v>
      </c>
      <c r="H12" s="20">
        <v>0.4</v>
      </c>
      <c r="I12" s="21" t="s">
        <v>20</v>
      </c>
      <c r="J12" s="22">
        <v>0.5</v>
      </c>
      <c r="K12" s="21" t="s">
        <v>20</v>
      </c>
      <c r="L12" s="22">
        <v>-0.1</v>
      </c>
      <c r="M12" s="19" t="s">
        <v>20</v>
      </c>
      <c r="N12" s="22">
        <v>0</v>
      </c>
    </row>
    <row r="13" spans="1:14" x14ac:dyDescent="0.3">
      <c r="A13" s="6"/>
      <c r="B13" s="23" t="s">
        <v>21</v>
      </c>
      <c r="C13" s="24" t="s">
        <v>22</v>
      </c>
      <c r="D13" s="25" t="s">
        <v>94</v>
      </c>
      <c r="E13" s="87">
        <f>D3</f>
        <v>5000000</v>
      </c>
      <c r="F13" s="88"/>
      <c r="G13" s="89">
        <f>E35</f>
        <v>6244001.8870000001</v>
      </c>
      <c r="H13" s="90"/>
      <c r="I13" s="91">
        <f>G35</f>
        <v>8268342.3351087887</v>
      </c>
      <c r="J13" s="92"/>
      <c r="K13" s="91">
        <f>I35</f>
        <v>11572461.602390883</v>
      </c>
      <c r="L13" s="92"/>
      <c r="M13" s="89">
        <f>K35</f>
        <v>10128924.893193329</v>
      </c>
      <c r="N13" s="92"/>
    </row>
    <row r="14" spans="1:14" ht="28.8" x14ac:dyDescent="0.3">
      <c r="A14" s="6"/>
      <c r="B14" s="26" t="s">
        <v>23</v>
      </c>
      <c r="C14" s="12" t="s">
        <v>24</v>
      </c>
      <c r="D14" s="69" t="s">
        <v>92</v>
      </c>
      <c r="E14" s="93">
        <f>E13*F12</f>
        <v>1500000</v>
      </c>
      <c r="F14" s="94"/>
      <c r="G14" s="95">
        <f>G13*H12</f>
        <v>2497600.7548000002</v>
      </c>
      <c r="H14" s="96"/>
      <c r="I14" s="93">
        <f>I13*J12</f>
        <v>4134171.1675543943</v>
      </c>
      <c r="J14" s="94"/>
      <c r="K14" s="93">
        <f>K13*L12</f>
        <v>-1157246.1602390883</v>
      </c>
      <c r="L14" s="94"/>
      <c r="M14" s="95">
        <f>M13*N12</f>
        <v>0</v>
      </c>
      <c r="N14" s="94"/>
    </row>
    <row r="15" spans="1:14" ht="28.8" x14ac:dyDescent="0.3">
      <c r="A15" s="6"/>
      <c r="B15" s="27" t="s">
        <v>25</v>
      </c>
      <c r="C15" s="28" t="s">
        <v>26</v>
      </c>
      <c r="D15" s="29" t="s">
        <v>93</v>
      </c>
      <c r="E15" s="97">
        <f>E13+E14</f>
        <v>6500000</v>
      </c>
      <c r="F15" s="98"/>
      <c r="G15" s="99">
        <f>G13+G14</f>
        <v>8741602.6418000013</v>
      </c>
      <c r="H15" s="100"/>
      <c r="I15" s="97">
        <f>I13+I14</f>
        <v>12402513.502663184</v>
      </c>
      <c r="J15" s="98"/>
      <c r="K15" s="97">
        <f>K13+K14</f>
        <v>10415215.442151796</v>
      </c>
      <c r="L15" s="98"/>
      <c r="M15" s="99">
        <f>M13+M14</f>
        <v>10128924.893193329</v>
      </c>
      <c r="N15" s="98"/>
    </row>
    <row r="16" spans="1:14" x14ac:dyDescent="0.3">
      <c r="A16" s="6"/>
      <c r="B16" s="30"/>
      <c r="C16" s="31"/>
      <c r="D16" s="31"/>
      <c r="E16" s="32"/>
      <c r="F16" s="33"/>
      <c r="G16" s="31"/>
      <c r="H16" s="31"/>
      <c r="I16" s="32"/>
      <c r="J16" s="33"/>
      <c r="K16" s="32"/>
      <c r="L16" s="33"/>
      <c r="M16" s="31"/>
      <c r="N16" s="33"/>
    </row>
    <row r="17" spans="1:16" x14ac:dyDescent="0.3">
      <c r="A17" s="6"/>
      <c r="B17" s="34" t="s">
        <v>27</v>
      </c>
      <c r="C17" s="24" t="s">
        <v>28</v>
      </c>
      <c r="D17" s="69" t="s">
        <v>95</v>
      </c>
      <c r="E17" s="101">
        <f>(E15+E13)/2</f>
        <v>5750000</v>
      </c>
      <c r="F17" s="102"/>
      <c r="G17" s="101">
        <f t="shared" ref="G17" si="0">(G15+G13)/2</f>
        <v>7492802.2644000007</v>
      </c>
      <c r="H17" s="102"/>
      <c r="I17" s="101">
        <f t="shared" ref="I17" si="1">(I15+I13)/2</f>
        <v>10335427.918885987</v>
      </c>
      <c r="J17" s="102"/>
      <c r="K17" s="101">
        <f t="shared" ref="K17" si="2">(K15+K13)/2</f>
        <v>10993838.522271339</v>
      </c>
      <c r="L17" s="102"/>
      <c r="M17" s="101">
        <f t="shared" ref="M17" si="3">(M15+M13)/2</f>
        <v>10128924.893193329</v>
      </c>
      <c r="N17" s="102"/>
      <c r="P17" s="73"/>
    </row>
    <row r="18" spans="1:16" x14ac:dyDescent="0.3">
      <c r="A18" s="6"/>
      <c r="B18" s="30"/>
      <c r="C18" s="31"/>
      <c r="D18" s="31"/>
      <c r="E18" s="32"/>
      <c r="F18" s="33"/>
      <c r="G18" s="31"/>
      <c r="H18" s="31"/>
      <c r="I18" s="32"/>
      <c r="J18" s="33"/>
      <c r="K18" s="32"/>
      <c r="L18" s="33"/>
      <c r="M18" s="31"/>
      <c r="N18" s="33"/>
    </row>
    <row r="19" spans="1:16" x14ac:dyDescent="0.3">
      <c r="A19" s="6"/>
      <c r="B19" s="26" t="s">
        <v>29</v>
      </c>
      <c r="C19" s="72" t="s">
        <v>30</v>
      </c>
      <c r="D19" s="69" t="s">
        <v>96</v>
      </c>
      <c r="E19" s="93">
        <f>$E$17*-D5</f>
        <v>0</v>
      </c>
      <c r="F19" s="94"/>
      <c r="G19" s="93">
        <f t="shared" ref="G19" si="4">$E$17*-F5</f>
        <v>0</v>
      </c>
      <c r="H19" s="94"/>
      <c r="I19" s="93">
        <f t="shared" ref="I19" si="5">$E$17*-H5</f>
        <v>0</v>
      </c>
      <c r="J19" s="94"/>
      <c r="K19" s="93">
        <f t="shared" ref="K19" si="6">$E$17*-J5</f>
        <v>0</v>
      </c>
      <c r="L19" s="94"/>
      <c r="M19" s="93">
        <f t="shared" ref="M19" si="7">$E$17*-L5</f>
        <v>0</v>
      </c>
      <c r="N19" s="94"/>
    </row>
    <row r="20" spans="1:16" x14ac:dyDescent="0.3">
      <c r="A20" s="6"/>
      <c r="B20" s="26" t="s">
        <v>12</v>
      </c>
      <c r="C20" s="72" t="s">
        <v>31</v>
      </c>
      <c r="D20" s="69" t="s">
        <v>97</v>
      </c>
      <c r="E20" s="93">
        <f>-E17*$D$8</f>
        <v>-14375</v>
      </c>
      <c r="F20" s="94"/>
      <c r="G20" s="93">
        <f t="shared" ref="G20" si="8">-G17*$D$8</f>
        <v>-18732.005661000003</v>
      </c>
      <c r="H20" s="94"/>
      <c r="I20" s="93">
        <f t="shared" ref="I20" si="9">-I17*$D$8</f>
        <v>-25838.569797214968</v>
      </c>
      <c r="J20" s="94"/>
      <c r="K20" s="93">
        <f t="shared" ref="K20" si="10">-K17*$D$8</f>
        <v>-27484.596305678348</v>
      </c>
      <c r="L20" s="94"/>
      <c r="M20" s="93">
        <f t="shared" ref="M20" si="11">-M17*$D$8</f>
        <v>-25322.312232983324</v>
      </c>
      <c r="N20" s="94"/>
    </row>
    <row r="21" spans="1:16" x14ac:dyDescent="0.3">
      <c r="A21" s="6"/>
      <c r="B21" s="26" t="s">
        <v>32</v>
      </c>
      <c r="C21" s="72" t="s">
        <v>33</v>
      </c>
      <c r="D21" s="70" t="s">
        <v>105</v>
      </c>
      <c r="E21" s="93">
        <f>+(E17+E20)*-$D$4</f>
        <v>-114712.5</v>
      </c>
      <c r="F21" s="94"/>
      <c r="G21" s="93">
        <f t="shared" ref="G21" si="12">+(G17+G20)*-$D$4</f>
        <v>-149481.40517478003</v>
      </c>
      <c r="H21" s="94"/>
      <c r="I21" s="93">
        <f t="shared" ref="I21" si="13">+(I17+I20)*-$D$4</f>
        <v>-206191.78698177545</v>
      </c>
      <c r="J21" s="94"/>
      <c r="K21" s="93">
        <f t="shared" ref="K21" si="14">+(K17+K20)*-$D$4</f>
        <v>-219327.07851931322</v>
      </c>
      <c r="L21" s="94"/>
      <c r="M21" s="93">
        <f t="shared" ref="M21" si="15">+(M17+M20)*-$D$4</f>
        <v>-202072.0516192069</v>
      </c>
      <c r="N21" s="94"/>
    </row>
    <row r="22" spans="1:16" x14ac:dyDescent="0.3">
      <c r="A22" s="6"/>
      <c r="B22" s="26" t="s">
        <v>76</v>
      </c>
      <c r="C22" s="72" t="s">
        <v>34</v>
      </c>
      <c r="D22" s="70" t="s">
        <v>99</v>
      </c>
      <c r="E22" s="85">
        <f>$D$9*E21</f>
        <v>-20648.25</v>
      </c>
      <c r="F22" s="86"/>
      <c r="G22" s="85">
        <f t="shared" ref="G22" si="16">$D$9*G21</f>
        <v>-26906.652931460405</v>
      </c>
      <c r="H22" s="86"/>
      <c r="I22" s="85">
        <f t="shared" ref="I22" si="17">$D$9*I21</f>
        <v>-37114.521656719582</v>
      </c>
      <c r="J22" s="86"/>
      <c r="K22" s="85">
        <f t="shared" ref="K22" si="18">$D$9*K21</f>
        <v>-39478.874133476376</v>
      </c>
      <c r="L22" s="86"/>
      <c r="M22" s="85">
        <f t="shared" ref="M22" si="19">$D$9*M21</f>
        <v>-36372.969291457244</v>
      </c>
      <c r="N22" s="86"/>
    </row>
    <row r="23" spans="1:16" ht="28.8" x14ac:dyDescent="0.3">
      <c r="A23" s="6"/>
      <c r="B23" s="26" t="s">
        <v>81</v>
      </c>
      <c r="C23" s="12" t="s">
        <v>36</v>
      </c>
      <c r="D23" s="70" t="s">
        <v>98</v>
      </c>
      <c r="E23" s="93">
        <f>SUM(E19:F22)</f>
        <v>-149735.75</v>
      </c>
      <c r="F23" s="94"/>
      <c r="G23" s="93">
        <f t="shared" ref="G23" si="20">SUM(G19:H22)</f>
        <v>-195120.06376724044</v>
      </c>
      <c r="H23" s="94"/>
      <c r="I23" s="93">
        <f t="shared" ref="I23" si="21">SUM(I19:J22)</f>
        <v>-269144.87843570998</v>
      </c>
      <c r="J23" s="94"/>
      <c r="K23" s="93">
        <f t="shared" ref="K23" si="22">SUM(K19:L22)</f>
        <v>-286290.5489584679</v>
      </c>
      <c r="L23" s="94"/>
      <c r="M23" s="93">
        <f t="shared" ref="M23" si="23">SUM(M19:N22)</f>
        <v>-263767.33314364747</v>
      </c>
      <c r="N23" s="94"/>
    </row>
    <row r="24" spans="1:16" x14ac:dyDescent="0.3">
      <c r="A24" s="6"/>
      <c r="B24" s="30"/>
      <c r="C24" s="31"/>
      <c r="D24" s="31"/>
      <c r="E24" s="32"/>
      <c r="F24" s="33"/>
      <c r="G24" s="31"/>
      <c r="H24" s="31"/>
      <c r="I24" s="32"/>
      <c r="J24" s="33"/>
      <c r="K24" s="32"/>
      <c r="L24" s="33"/>
      <c r="M24" s="31"/>
      <c r="N24" s="33"/>
    </row>
    <row r="25" spans="1:16" x14ac:dyDescent="0.3">
      <c r="A25" s="6"/>
      <c r="B25" s="26" t="s">
        <v>35</v>
      </c>
      <c r="C25" s="8" t="s">
        <v>38</v>
      </c>
      <c r="D25" s="70" t="s">
        <v>100</v>
      </c>
      <c r="E25" s="93">
        <f>E15+E23</f>
        <v>6350264.25</v>
      </c>
      <c r="F25" s="94"/>
      <c r="G25" s="95">
        <f>G15+G23</f>
        <v>8546482.5780327599</v>
      </c>
      <c r="H25" s="96"/>
      <c r="I25" s="93">
        <f>I15+I23</f>
        <v>12133368.624227474</v>
      </c>
      <c r="J25" s="94"/>
      <c r="K25" s="93">
        <f>K15+K23</f>
        <v>10128924.893193329</v>
      </c>
      <c r="L25" s="94"/>
      <c r="M25" s="95">
        <f>M15+M23</f>
        <v>9865157.560049681</v>
      </c>
      <c r="N25" s="94"/>
    </row>
    <row r="26" spans="1:16" ht="15" customHeight="1" x14ac:dyDescent="0.3">
      <c r="A26" s="6"/>
      <c r="B26" s="36" t="s">
        <v>37</v>
      </c>
      <c r="C26" s="12" t="s">
        <v>40</v>
      </c>
      <c r="D26" s="37"/>
      <c r="E26" s="103">
        <f>E13</f>
        <v>5000000</v>
      </c>
      <c r="F26" s="104"/>
      <c r="G26" s="103">
        <f>E38</f>
        <v>6244001.8870000001</v>
      </c>
      <c r="H26" s="104"/>
      <c r="I26" s="103">
        <f t="shared" ref="I26" si="24">G38</f>
        <v>8268342.3351087887</v>
      </c>
      <c r="J26" s="104"/>
      <c r="K26" s="103">
        <f t="shared" ref="K26" si="25">I38</f>
        <v>11572461.602390883</v>
      </c>
      <c r="L26" s="104"/>
      <c r="M26" s="103">
        <f t="shared" ref="M26" si="26">K38</f>
        <v>11572461.602390883</v>
      </c>
      <c r="N26" s="104"/>
    </row>
    <row r="27" spans="1:16" x14ac:dyDescent="0.3">
      <c r="A27" s="6"/>
      <c r="B27" s="38" t="s">
        <v>39</v>
      </c>
      <c r="C27" s="12" t="s">
        <v>42</v>
      </c>
      <c r="D27" s="71" t="s">
        <v>106</v>
      </c>
      <c r="E27" s="93">
        <f>E26*$D$7</f>
        <v>900000</v>
      </c>
      <c r="F27" s="94"/>
      <c r="G27" s="93">
        <f t="shared" ref="G27" si="27">G26*$D$7</f>
        <v>1123920.3396600001</v>
      </c>
      <c r="H27" s="94"/>
      <c r="I27" s="93">
        <f t="shared" ref="I27" si="28">I26*$D$7</f>
        <v>1488301.6203195818</v>
      </c>
      <c r="J27" s="94"/>
      <c r="K27" s="93">
        <f t="shared" ref="K27" si="29">K26*$D$7</f>
        <v>2083043.088430359</v>
      </c>
      <c r="L27" s="94"/>
      <c r="M27" s="93">
        <f t="shared" ref="M27" si="30">M26*$D$7</f>
        <v>2083043.088430359</v>
      </c>
      <c r="N27" s="94"/>
    </row>
    <row r="28" spans="1:16" x14ac:dyDescent="0.3">
      <c r="A28" s="6"/>
      <c r="B28" s="38"/>
      <c r="C28" s="12"/>
      <c r="D28" s="39"/>
      <c r="E28" s="93"/>
      <c r="F28" s="94"/>
      <c r="G28" s="95"/>
      <c r="H28" s="96"/>
      <c r="I28" s="93"/>
      <c r="J28" s="94"/>
      <c r="K28" s="93"/>
      <c r="L28" s="94"/>
      <c r="M28" s="95"/>
      <c r="N28" s="94"/>
    </row>
    <row r="29" spans="1:16" x14ac:dyDescent="0.3">
      <c r="A29" s="6"/>
      <c r="B29" s="26" t="s">
        <v>41</v>
      </c>
      <c r="C29" s="12" t="s">
        <v>44</v>
      </c>
      <c r="D29" s="35" t="s">
        <v>101</v>
      </c>
      <c r="E29" s="93">
        <f>E25-(E26+E27)</f>
        <v>450264.25</v>
      </c>
      <c r="F29" s="94"/>
      <c r="G29" s="93">
        <f>G25-(G26+G27)</f>
        <v>1178560.3513727598</v>
      </c>
      <c r="H29" s="94"/>
      <c r="I29" s="93">
        <f>I25-(I26+I27)</f>
        <v>2376724.6687991023</v>
      </c>
      <c r="J29" s="94"/>
      <c r="K29" s="93">
        <f>K25-(K26+K27)</f>
        <v>-3526579.7976279128</v>
      </c>
      <c r="L29" s="94"/>
      <c r="M29" s="93">
        <f>M25-(M26+M27)</f>
        <v>-3790347.1307715606</v>
      </c>
      <c r="N29" s="94"/>
    </row>
    <row r="30" spans="1:16" ht="28.8" x14ac:dyDescent="0.3">
      <c r="A30" s="6"/>
      <c r="B30" s="38" t="s">
        <v>43</v>
      </c>
      <c r="C30" s="12" t="s">
        <v>45</v>
      </c>
      <c r="D30" s="70" t="s">
        <v>107</v>
      </c>
      <c r="E30" s="93">
        <f>+IF(E33="Yes",(E25-E26-E27),(0))</f>
        <v>450264.25</v>
      </c>
      <c r="F30" s="94"/>
      <c r="G30" s="93">
        <f>+IF(G33="Yes",(G25-G26-G27),(0))</f>
        <v>1178560.3513727598</v>
      </c>
      <c r="H30" s="94"/>
      <c r="I30" s="93">
        <f>+IF(I33="Yes",(I25-I26-I27),(0))</f>
        <v>2376724.6687991032</v>
      </c>
      <c r="J30" s="94"/>
      <c r="K30" s="93">
        <f t="shared" ref="K30" si="31">+IF(K33="Yes",(K25-K26-K27),(0))</f>
        <v>0</v>
      </c>
      <c r="L30" s="94"/>
      <c r="M30" s="93">
        <f t="shared" ref="M30" si="32">+IF(M33="Yes",(M25-M26-M27),(0))</f>
        <v>0</v>
      </c>
      <c r="N30" s="94"/>
    </row>
    <row r="31" spans="1:16" x14ac:dyDescent="0.3">
      <c r="A31" s="6"/>
      <c r="B31" s="38" t="s">
        <v>80</v>
      </c>
      <c r="C31" s="12" t="s">
        <v>82</v>
      </c>
      <c r="D31" s="39" t="s">
        <v>103</v>
      </c>
      <c r="E31" s="93">
        <f>E30*-$D$6</f>
        <v>-90052.85</v>
      </c>
      <c r="F31" s="105"/>
      <c r="G31" s="93">
        <f t="shared" ref="G31" si="33">G30*-$D$6</f>
        <v>-235712.07027455198</v>
      </c>
      <c r="H31" s="105"/>
      <c r="I31" s="93">
        <f t="shared" ref="I31" si="34">I30*-$D$6</f>
        <v>-475344.93375982065</v>
      </c>
      <c r="J31" s="105"/>
      <c r="K31" s="93">
        <f t="shared" ref="K31" si="35">K30*-$D$6</f>
        <v>0</v>
      </c>
      <c r="L31" s="105"/>
      <c r="M31" s="93">
        <f t="shared" ref="M31" si="36">M30*-$D$6</f>
        <v>0</v>
      </c>
      <c r="N31" s="105"/>
    </row>
    <row r="32" spans="1:16" x14ac:dyDescent="0.3">
      <c r="A32" s="6"/>
      <c r="B32" s="38" t="s">
        <v>76</v>
      </c>
      <c r="C32" s="12" t="s">
        <v>47</v>
      </c>
      <c r="D32" s="39" t="s">
        <v>102</v>
      </c>
      <c r="E32" s="85">
        <f>$D$9*E31</f>
        <v>-16209.513000000001</v>
      </c>
      <c r="F32" s="86"/>
      <c r="G32" s="85">
        <f t="shared" ref="G32" si="37">$D$9*G31</f>
        <v>-42428.172649419357</v>
      </c>
      <c r="H32" s="86"/>
      <c r="I32" s="85">
        <f t="shared" ref="I32" si="38">$D$9*I31</f>
        <v>-85562.088076767715</v>
      </c>
      <c r="J32" s="86"/>
      <c r="K32" s="85">
        <f t="shared" ref="K32" si="39">$D$9*K31</f>
        <v>0</v>
      </c>
      <c r="L32" s="86"/>
      <c r="M32" s="85">
        <f t="shared" ref="M32" si="40">$D$9*M31</f>
        <v>0</v>
      </c>
      <c r="N32" s="86"/>
    </row>
    <row r="33" spans="1:16" x14ac:dyDescent="0.3">
      <c r="A33" s="6"/>
      <c r="B33" s="26" t="s">
        <v>46</v>
      </c>
      <c r="C33" s="12" t="s">
        <v>49</v>
      </c>
      <c r="D33" s="35"/>
      <c r="E33" s="93" t="str">
        <f>IF(E25&gt;(E26+E27),("Yes"),("No Pfee"))</f>
        <v>Yes</v>
      </c>
      <c r="F33" s="94"/>
      <c r="G33" s="93" t="str">
        <f>IF(G25&gt;(G26+G27),("Yes"),("No Pfee"))</f>
        <v>Yes</v>
      </c>
      <c r="H33" s="94"/>
      <c r="I33" s="93" t="str">
        <f t="shared" ref="I33" si="41">IF(I25&gt;(I26+I27),("Yes"),("No Pfee"))</f>
        <v>Yes</v>
      </c>
      <c r="J33" s="94"/>
      <c r="K33" s="93" t="str">
        <f t="shared" ref="K33" si="42">IF(K25&gt;(K26+K27),("Yes"),("No Pfee"))</f>
        <v>No Pfee</v>
      </c>
      <c r="L33" s="94"/>
      <c r="M33" s="93" t="str">
        <f t="shared" ref="M33" si="43">IF(M25&gt;(M26+M27),("Yes"),("No Pfee"))</f>
        <v>No Pfee</v>
      </c>
      <c r="N33" s="94"/>
    </row>
    <row r="34" spans="1:16" x14ac:dyDescent="0.3">
      <c r="A34" s="6"/>
      <c r="B34" s="30"/>
      <c r="C34" s="31"/>
      <c r="D34" s="31"/>
      <c r="E34" s="32"/>
      <c r="F34" s="33"/>
      <c r="G34" s="31"/>
      <c r="H34" s="31"/>
      <c r="I34" s="32"/>
      <c r="J34" s="33"/>
      <c r="K34" s="32"/>
      <c r="L34" s="33"/>
      <c r="M34" s="31"/>
      <c r="N34" s="33"/>
    </row>
    <row r="35" spans="1:16" ht="28.8" x14ac:dyDescent="0.3">
      <c r="A35" s="6"/>
      <c r="B35" s="26" t="s">
        <v>48</v>
      </c>
      <c r="C35" s="12" t="s">
        <v>51</v>
      </c>
      <c r="D35" s="35" t="s">
        <v>104</v>
      </c>
      <c r="E35" s="93">
        <f>E25+E31+E32</f>
        <v>6244001.8870000001</v>
      </c>
      <c r="F35" s="105"/>
      <c r="G35" s="93">
        <f>G25+G31+G32</f>
        <v>8268342.3351087887</v>
      </c>
      <c r="H35" s="105"/>
      <c r="I35" s="93">
        <f t="shared" ref="I35" si="44">I25+I31+I32</f>
        <v>11572461.602390883</v>
      </c>
      <c r="J35" s="105"/>
      <c r="K35" s="93">
        <f t="shared" ref="K35" si="45">K25+K31+K32</f>
        <v>10128924.893193329</v>
      </c>
      <c r="L35" s="105"/>
      <c r="M35" s="93">
        <f t="shared" ref="M35" si="46">M25+M31+M32</f>
        <v>9865157.560049681</v>
      </c>
      <c r="N35" s="105"/>
    </row>
    <row r="36" spans="1:16" ht="15" thickBot="1" x14ac:dyDescent="0.35">
      <c r="A36" s="6"/>
      <c r="B36" s="26" t="s">
        <v>50</v>
      </c>
      <c r="C36" s="43" t="s">
        <v>52</v>
      </c>
      <c r="D36" s="35" t="s">
        <v>108</v>
      </c>
      <c r="E36" s="111">
        <f>E35/E13-1</f>
        <v>0.24880037740000005</v>
      </c>
      <c r="F36" s="94"/>
      <c r="G36" s="111">
        <f>G35/G13-1</f>
        <v>0.32420561120000002</v>
      </c>
      <c r="H36" s="94"/>
      <c r="I36" s="111">
        <f t="shared" ref="I36" si="47">I35/I13-1</f>
        <v>0.39961084499999977</v>
      </c>
      <c r="J36" s="94"/>
      <c r="K36" s="111">
        <f t="shared" ref="K36" si="48">K35/K13-1</f>
        <v>-0.1247389499999999</v>
      </c>
      <c r="L36" s="94"/>
      <c r="M36" s="111">
        <f t="shared" ref="M36" si="49">M35/M13-1</f>
        <v>-2.6040999999999981E-2</v>
      </c>
      <c r="N36" s="94"/>
    </row>
    <row r="37" spans="1:16" x14ac:dyDescent="0.3">
      <c r="A37" s="6"/>
      <c r="B37" s="30"/>
      <c r="C37" s="31"/>
      <c r="D37" s="31"/>
      <c r="E37" s="40"/>
      <c r="F37" s="41"/>
      <c r="G37" s="31"/>
      <c r="H37" s="31"/>
      <c r="I37" s="32"/>
      <c r="J37" s="33"/>
      <c r="K37" s="32"/>
      <c r="L37" s="33"/>
      <c r="M37" s="31"/>
      <c r="N37" s="33"/>
    </row>
    <row r="38" spans="1:16" ht="43.8" thickBot="1" x14ac:dyDescent="0.35">
      <c r="A38" s="6"/>
      <c r="B38" s="42" t="s">
        <v>78</v>
      </c>
      <c r="C38" s="43" t="s">
        <v>66</v>
      </c>
      <c r="D38" s="44" t="s">
        <v>109</v>
      </c>
      <c r="E38" s="106">
        <f>IF(E33="Yes",E35,E26)</f>
        <v>6244001.8870000001</v>
      </c>
      <c r="F38" s="107"/>
      <c r="G38" s="106">
        <f t="shared" ref="G38" si="50">IF(G33="Yes",G35,G26)</f>
        <v>8268342.3351087887</v>
      </c>
      <c r="H38" s="107"/>
      <c r="I38" s="106">
        <f t="shared" ref="I38" si="51">IF(I33="Yes",I35,I26)</f>
        <v>11572461.602390883</v>
      </c>
      <c r="J38" s="107"/>
      <c r="K38" s="106">
        <f t="shared" ref="K38" si="52">IF(K33="Yes",K35,K26)</f>
        <v>11572461.602390883</v>
      </c>
      <c r="L38" s="107"/>
      <c r="M38" s="106">
        <f t="shared" ref="M38" si="53">IF(M33="Yes",M35,M26)</f>
        <v>11572461.602390883</v>
      </c>
      <c r="N38" s="107"/>
    </row>
    <row r="39" spans="1:16" x14ac:dyDescent="0.3">
      <c r="A39" s="6"/>
      <c r="B39" s="64"/>
      <c r="C39" s="65"/>
      <c r="D39" s="65"/>
      <c r="E39" s="66"/>
      <c r="F39" s="63"/>
      <c r="G39" s="62"/>
      <c r="H39" s="62"/>
      <c r="I39" s="66"/>
      <c r="J39" s="63"/>
      <c r="K39" s="66"/>
      <c r="L39" s="63"/>
      <c r="M39" s="62"/>
      <c r="N39" s="63"/>
    </row>
    <row r="40" spans="1:16" ht="43.8" thickBot="1" x14ac:dyDescent="0.35">
      <c r="A40" s="6"/>
      <c r="B40" s="42" t="s">
        <v>79</v>
      </c>
      <c r="C40" s="43" t="s">
        <v>84</v>
      </c>
      <c r="D40" s="44" t="s">
        <v>110</v>
      </c>
      <c r="E40" s="106">
        <f>IF(E33="Yes",E25,E26)</f>
        <v>6350264.25</v>
      </c>
      <c r="F40" s="107"/>
      <c r="G40" s="106">
        <f>IF(G33="Yes",G25,E40)</f>
        <v>8546482.5780327599</v>
      </c>
      <c r="H40" s="107"/>
      <c r="I40" s="106">
        <f t="shared" ref="I40" si="54">IF(I33="Yes",I25,G40)</f>
        <v>12133368.624227474</v>
      </c>
      <c r="J40" s="107"/>
      <c r="K40" s="106">
        <f t="shared" ref="K40" si="55">IF(K33="Yes",K25,I40)</f>
        <v>12133368.624227474</v>
      </c>
      <c r="L40" s="107"/>
      <c r="M40" s="106">
        <f t="shared" ref="M40" si="56">IF(M33="Yes",M25,K40)</f>
        <v>12133368.624227474</v>
      </c>
      <c r="N40" s="107"/>
      <c r="P40" s="71"/>
    </row>
    <row r="41" spans="1:16" x14ac:dyDescent="0.3">
      <c r="A41" s="6"/>
    </row>
    <row r="42" spans="1:16" x14ac:dyDescent="0.3">
      <c r="A42" s="6"/>
      <c r="B42" s="14"/>
      <c r="C42" s="15"/>
      <c r="D42" s="14"/>
      <c r="E42" s="61"/>
      <c r="F42" s="62"/>
      <c r="G42" s="61"/>
      <c r="H42" s="62"/>
      <c r="I42" s="61"/>
      <c r="J42" s="62"/>
      <c r="K42" s="61"/>
      <c r="L42" s="62"/>
      <c r="M42" s="61"/>
      <c r="N42" s="63"/>
    </row>
    <row r="43" spans="1:16" ht="15" thickBot="1" x14ac:dyDescent="0.35">
      <c r="A43" s="6"/>
      <c r="B43" s="45"/>
      <c r="C43" s="15"/>
      <c r="D43" s="14"/>
      <c r="E43" s="9"/>
      <c r="F43" s="9"/>
      <c r="G43" s="9"/>
      <c r="H43" s="9"/>
      <c r="I43" s="9"/>
      <c r="J43" s="9"/>
      <c r="K43" s="9"/>
      <c r="L43" s="9"/>
      <c r="M43" s="9"/>
      <c r="N43" s="13"/>
    </row>
    <row r="44" spans="1:16" ht="15" thickBot="1" x14ac:dyDescent="0.35">
      <c r="A44" s="108" t="s">
        <v>53</v>
      </c>
      <c r="B44" s="109"/>
      <c r="C44" s="109"/>
      <c r="D44" s="109"/>
      <c r="E44" s="109"/>
      <c r="F44" s="109"/>
      <c r="G44" s="109"/>
      <c r="H44" s="109"/>
      <c r="I44" s="109"/>
      <c r="J44" s="109"/>
      <c r="K44" s="109"/>
      <c r="L44" s="109"/>
      <c r="M44" s="109"/>
      <c r="N44" s="110"/>
    </row>
    <row r="45" spans="1:16" ht="15" thickBot="1" x14ac:dyDescent="0.35">
      <c r="A45" s="46">
        <v>1</v>
      </c>
      <c r="B45" s="112" t="s">
        <v>54</v>
      </c>
      <c r="C45" s="113"/>
      <c r="D45" s="113"/>
      <c r="E45" s="113"/>
      <c r="F45" s="113"/>
      <c r="G45" s="113"/>
      <c r="H45" s="113"/>
      <c r="I45" s="113"/>
      <c r="J45" s="113"/>
      <c r="K45" s="113"/>
      <c r="L45" s="113"/>
      <c r="M45" s="113"/>
      <c r="N45" s="114"/>
    </row>
    <row r="46" spans="1:16" ht="15" thickBot="1" x14ac:dyDescent="0.35">
      <c r="A46" s="46">
        <f t="shared" ref="A46:A54" si="57">+A45+1</f>
        <v>2</v>
      </c>
      <c r="B46" s="112" t="s">
        <v>55</v>
      </c>
      <c r="C46" s="113"/>
      <c r="D46" s="113"/>
      <c r="E46" s="113"/>
      <c r="F46" s="113"/>
      <c r="G46" s="113"/>
      <c r="H46" s="113"/>
      <c r="I46" s="113"/>
      <c r="J46" s="113"/>
      <c r="K46" s="113"/>
      <c r="L46" s="113"/>
      <c r="M46" s="113"/>
      <c r="N46" s="114"/>
    </row>
    <row r="47" spans="1:16" ht="15" thickBot="1" x14ac:dyDescent="0.35">
      <c r="A47" s="46">
        <f t="shared" si="57"/>
        <v>3</v>
      </c>
      <c r="B47" s="112" t="s">
        <v>56</v>
      </c>
      <c r="C47" s="113"/>
      <c r="D47" s="113"/>
      <c r="E47" s="113"/>
      <c r="F47" s="113"/>
      <c r="G47" s="113"/>
      <c r="H47" s="113"/>
      <c r="I47" s="113"/>
      <c r="J47" s="113"/>
      <c r="K47" s="113"/>
      <c r="L47" s="113"/>
      <c r="M47" s="113"/>
      <c r="N47" s="114"/>
    </row>
    <row r="48" spans="1:16" ht="15" thickBot="1" x14ac:dyDescent="0.35">
      <c r="A48" s="46">
        <f t="shared" si="57"/>
        <v>4</v>
      </c>
      <c r="B48" s="112" t="s">
        <v>57</v>
      </c>
      <c r="C48" s="113"/>
      <c r="D48" s="113"/>
      <c r="E48" s="113"/>
      <c r="F48" s="113"/>
      <c r="G48" s="113"/>
      <c r="H48" s="113"/>
      <c r="I48" s="113"/>
      <c r="J48" s="113"/>
      <c r="K48" s="113"/>
      <c r="L48" s="113"/>
      <c r="M48" s="113"/>
      <c r="N48" s="114"/>
    </row>
    <row r="49" spans="1:14" ht="15" thickBot="1" x14ac:dyDescent="0.35">
      <c r="A49" s="46">
        <f t="shared" si="57"/>
        <v>5</v>
      </c>
      <c r="B49" s="112" t="s">
        <v>58</v>
      </c>
      <c r="C49" s="113"/>
      <c r="D49" s="113"/>
      <c r="E49" s="113"/>
      <c r="F49" s="113"/>
      <c r="G49" s="113"/>
      <c r="H49" s="113"/>
      <c r="I49" s="113"/>
      <c r="J49" s="113"/>
      <c r="K49" s="113"/>
      <c r="L49" s="113"/>
      <c r="M49" s="113"/>
      <c r="N49" s="114"/>
    </row>
    <row r="50" spans="1:14" ht="15" thickBot="1" x14ac:dyDescent="0.35">
      <c r="A50" s="46">
        <f t="shared" si="57"/>
        <v>6</v>
      </c>
      <c r="B50" s="112" t="s">
        <v>59</v>
      </c>
      <c r="C50" s="113"/>
      <c r="D50" s="113"/>
      <c r="E50" s="113"/>
      <c r="F50" s="113"/>
      <c r="G50" s="113"/>
      <c r="H50" s="113"/>
      <c r="I50" s="113"/>
      <c r="J50" s="113"/>
      <c r="K50" s="113"/>
      <c r="L50" s="113"/>
      <c r="M50" s="113"/>
      <c r="N50" s="114"/>
    </row>
    <row r="51" spans="1:14" ht="15" thickBot="1" x14ac:dyDescent="0.35">
      <c r="A51" s="46">
        <f t="shared" si="57"/>
        <v>7</v>
      </c>
      <c r="B51" s="112" t="s">
        <v>60</v>
      </c>
      <c r="C51" s="113"/>
      <c r="D51" s="113"/>
      <c r="E51" s="113"/>
      <c r="F51" s="113"/>
      <c r="G51" s="113"/>
      <c r="H51" s="113"/>
      <c r="I51" s="113"/>
      <c r="J51" s="113"/>
      <c r="K51" s="113"/>
      <c r="L51" s="113"/>
      <c r="M51" s="113"/>
      <c r="N51" s="114"/>
    </row>
    <row r="52" spans="1:14" ht="15" thickBot="1" x14ac:dyDescent="0.35">
      <c r="A52" s="46">
        <f t="shared" si="57"/>
        <v>8</v>
      </c>
      <c r="B52" s="112" t="s">
        <v>61</v>
      </c>
      <c r="C52" s="113"/>
      <c r="D52" s="113"/>
      <c r="E52" s="113"/>
      <c r="F52" s="113"/>
      <c r="G52" s="113"/>
      <c r="H52" s="113"/>
      <c r="I52" s="113"/>
      <c r="J52" s="113"/>
      <c r="K52" s="113"/>
      <c r="L52" s="113"/>
      <c r="M52" s="113"/>
      <c r="N52" s="114"/>
    </row>
    <row r="53" spans="1:14" ht="15" thickBot="1" x14ac:dyDescent="0.35">
      <c r="A53" s="46">
        <f t="shared" si="57"/>
        <v>9</v>
      </c>
      <c r="B53" s="112" t="s">
        <v>62</v>
      </c>
      <c r="C53" s="113"/>
      <c r="D53" s="113"/>
      <c r="E53" s="113"/>
      <c r="F53" s="113"/>
      <c r="G53" s="113"/>
      <c r="H53" s="113"/>
      <c r="I53" s="113"/>
      <c r="J53" s="113"/>
      <c r="K53" s="113"/>
      <c r="L53" s="113"/>
      <c r="M53" s="113"/>
      <c r="N53" s="114"/>
    </row>
    <row r="54" spans="1:14" ht="15" thickBot="1" x14ac:dyDescent="0.35">
      <c r="A54" s="46">
        <f t="shared" si="57"/>
        <v>10</v>
      </c>
      <c r="B54" s="112" t="s">
        <v>63</v>
      </c>
      <c r="C54" s="113"/>
      <c r="D54" s="113"/>
      <c r="E54" s="113"/>
      <c r="F54" s="113"/>
      <c r="G54" s="113"/>
      <c r="H54" s="113"/>
      <c r="I54" s="113"/>
      <c r="J54" s="113"/>
      <c r="K54" s="113"/>
      <c r="L54" s="113"/>
      <c r="M54" s="113"/>
      <c r="N54" s="114"/>
    </row>
  </sheetData>
  <mergeCells count="127">
    <mergeCell ref="B51:N51"/>
    <mergeCell ref="B52:N52"/>
    <mergeCell ref="B53:N53"/>
    <mergeCell ref="B54:N54"/>
    <mergeCell ref="B45:N45"/>
    <mergeCell ref="B46:N46"/>
    <mergeCell ref="B47:N47"/>
    <mergeCell ref="B48:N48"/>
    <mergeCell ref="B49:N49"/>
    <mergeCell ref="B50:N50"/>
    <mergeCell ref="E40:F40"/>
    <mergeCell ref="G40:H40"/>
    <mergeCell ref="I40:J40"/>
    <mergeCell ref="K40:L40"/>
    <mergeCell ref="M40:N40"/>
    <mergeCell ref="A44:N44"/>
    <mergeCell ref="E35:F35"/>
    <mergeCell ref="G35:H35"/>
    <mergeCell ref="I35:J35"/>
    <mergeCell ref="K35:L35"/>
    <mergeCell ref="M35:N35"/>
    <mergeCell ref="E36:F36"/>
    <mergeCell ref="G36:H36"/>
    <mergeCell ref="I36:J36"/>
    <mergeCell ref="K36:L36"/>
    <mergeCell ref="M36:N36"/>
    <mergeCell ref="E38:F38"/>
    <mergeCell ref="G38:H38"/>
    <mergeCell ref="I38:J38"/>
    <mergeCell ref="K38:L38"/>
    <mergeCell ref="M38:N38"/>
    <mergeCell ref="E33:F33"/>
    <mergeCell ref="G33:H33"/>
    <mergeCell ref="I33:J33"/>
    <mergeCell ref="K33:L33"/>
    <mergeCell ref="M33:N33"/>
    <mergeCell ref="G32:H32"/>
    <mergeCell ref="E32:F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3:F23"/>
    <mergeCell ref="G23:H23"/>
    <mergeCell ref="I23:J23"/>
    <mergeCell ref="K23:L23"/>
    <mergeCell ref="M23:N23"/>
    <mergeCell ref="E25:F25"/>
    <mergeCell ref="G25:H25"/>
    <mergeCell ref="I25:J25"/>
    <mergeCell ref="K25:L25"/>
    <mergeCell ref="M25:N25"/>
    <mergeCell ref="E20:F20"/>
    <mergeCell ref="G20:H20"/>
    <mergeCell ref="I20:J20"/>
    <mergeCell ref="K20:L20"/>
    <mergeCell ref="M20:N20"/>
    <mergeCell ref="E21:F21"/>
    <mergeCell ref="G21:H21"/>
    <mergeCell ref="I21:J21"/>
    <mergeCell ref="K21:L21"/>
    <mergeCell ref="M21:N21"/>
    <mergeCell ref="K15:L15"/>
    <mergeCell ref="M15:N15"/>
    <mergeCell ref="E17:F17"/>
    <mergeCell ref="G17:H17"/>
    <mergeCell ref="I17:J17"/>
    <mergeCell ref="K17:L17"/>
    <mergeCell ref="M17:N17"/>
    <mergeCell ref="E19:F19"/>
    <mergeCell ref="G19:H19"/>
    <mergeCell ref="I19:J19"/>
    <mergeCell ref="K19:L19"/>
    <mergeCell ref="M19:N19"/>
    <mergeCell ref="B11:D12"/>
    <mergeCell ref="E11:F11"/>
    <mergeCell ref="G11:H11"/>
    <mergeCell ref="I11:J11"/>
    <mergeCell ref="K11:L11"/>
    <mergeCell ref="M11:N11"/>
    <mergeCell ref="E22:F22"/>
    <mergeCell ref="G22:H22"/>
    <mergeCell ref="I22:J22"/>
    <mergeCell ref="K22:L22"/>
    <mergeCell ref="M22:N22"/>
    <mergeCell ref="E13:F13"/>
    <mergeCell ref="G13:H13"/>
    <mergeCell ref="I13:J13"/>
    <mergeCell ref="K13:L13"/>
    <mergeCell ref="M13:N13"/>
    <mergeCell ref="E14:F14"/>
    <mergeCell ref="G14:H14"/>
    <mergeCell ref="I14:J14"/>
    <mergeCell ref="K14:L14"/>
    <mergeCell ref="M14:N14"/>
    <mergeCell ref="E15:F15"/>
    <mergeCell ref="G15:H15"/>
    <mergeCell ref="I15:J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58F4-8D26-4061-9535-A4BBF4CF2D36}">
  <dimension ref="A1:Q59"/>
  <sheetViews>
    <sheetView topLeftCell="A43" workbookViewId="0">
      <selection activeCell="Q52" sqref="Q52"/>
    </sheetView>
  </sheetViews>
  <sheetFormatPr defaultRowHeight="14.4" x14ac:dyDescent="0.3"/>
  <cols>
    <col min="2" max="2" width="40.6640625" customWidth="1"/>
    <col min="3" max="3" width="5.88671875" customWidth="1"/>
    <col min="4" max="4" width="19.109375" customWidth="1"/>
    <col min="5" max="5" width="11.44140625" bestFit="1" customWidth="1"/>
    <col min="6" max="6" width="4.44140625" bestFit="1" customWidth="1"/>
    <col min="7" max="7" width="11.44140625" bestFit="1" customWidth="1"/>
    <col min="9" max="9" width="11.44140625" bestFit="1" customWidth="1"/>
    <col min="11" max="11" width="11.44140625" bestFit="1" customWidth="1"/>
    <col min="13" max="13" width="11.44140625" bestFit="1" customWidth="1"/>
    <col min="17" max="17" width="31.88671875" customWidth="1"/>
  </cols>
  <sheetData>
    <row r="1" spans="1:14" ht="42.6" customHeight="1" x14ac:dyDescent="0.3">
      <c r="A1" s="1"/>
      <c r="B1" s="49" t="s">
        <v>64</v>
      </c>
      <c r="C1" s="2"/>
      <c r="D1" s="3" t="s">
        <v>0</v>
      </c>
      <c r="E1" s="4"/>
      <c r="F1" s="4"/>
      <c r="G1" s="4"/>
      <c r="H1" s="4"/>
      <c r="I1" s="4"/>
      <c r="J1" s="4"/>
      <c r="K1" s="4"/>
      <c r="L1" s="4"/>
      <c r="M1" s="4"/>
      <c r="N1" s="5"/>
    </row>
    <row r="2" spans="1:14" x14ac:dyDescent="0.3">
      <c r="A2" s="6"/>
      <c r="B2" s="7" t="s">
        <v>1</v>
      </c>
      <c r="C2" s="8"/>
      <c r="D2" s="7"/>
      <c r="E2" s="9"/>
      <c r="F2" s="9"/>
      <c r="G2" s="9"/>
      <c r="H2" s="9"/>
      <c r="I2" s="9"/>
      <c r="J2" s="9"/>
      <c r="K2" s="9"/>
      <c r="L2" s="9"/>
      <c r="M2" s="9"/>
      <c r="N2" s="10"/>
    </row>
    <row r="3" spans="1:14" x14ac:dyDescent="0.3">
      <c r="A3" s="6"/>
      <c r="B3" s="11" t="s">
        <v>2</v>
      </c>
      <c r="C3" s="12" t="s">
        <v>3</v>
      </c>
      <c r="D3" s="50">
        <v>5000000</v>
      </c>
      <c r="E3" s="9"/>
      <c r="F3" s="9"/>
      <c r="G3" s="9"/>
      <c r="H3" s="9"/>
      <c r="I3" s="9"/>
      <c r="J3" s="9"/>
      <c r="K3" s="9"/>
      <c r="L3" s="9"/>
      <c r="M3" s="9"/>
      <c r="N3" s="10"/>
    </row>
    <row r="4" spans="1:14" x14ac:dyDescent="0.3">
      <c r="A4" s="6"/>
      <c r="B4" s="11" t="s">
        <v>4</v>
      </c>
      <c r="C4" s="12" t="s">
        <v>5</v>
      </c>
      <c r="D4" s="51">
        <v>0.02</v>
      </c>
      <c r="E4" s="9"/>
      <c r="F4" s="9"/>
      <c r="G4" s="9"/>
      <c r="H4" s="9"/>
      <c r="I4" s="9"/>
      <c r="J4" s="9"/>
      <c r="K4" s="9"/>
      <c r="L4" s="9"/>
      <c r="M4" s="9"/>
      <c r="N4" s="10"/>
    </row>
    <row r="5" spans="1:14" x14ac:dyDescent="0.3">
      <c r="A5" s="6"/>
      <c r="B5" s="11" t="s">
        <v>6</v>
      </c>
      <c r="C5" s="12" t="s">
        <v>7</v>
      </c>
      <c r="D5" s="51">
        <v>0</v>
      </c>
      <c r="E5" s="9"/>
      <c r="F5" s="9"/>
      <c r="G5" s="9"/>
      <c r="H5" s="9"/>
      <c r="I5" s="9"/>
      <c r="J5" s="9"/>
      <c r="K5" s="9"/>
      <c r="L5" s="9"/>
      <c r="M5" s="9"/>
      <c r="N5" s="10"/>
    </row>
    <row r="6" spans="1:14" x14ac:dyDescent="0.3">
      <c r="A6" s="6"/>
      <c r="B6" s="11" t="s">
        <v>8</v>
      </c>
      <c r="C6" s="12" t="s">
        <v>9</v>
      </c>
      <c r="D6" s="51">
        <v>0.2</v>
      </c>
      <c r="E6" s="9"/>
      <c r="F6" s="9"/>
      <c r="G6" s="9"/>
      <c r="H6" s="9"/>
      <c r="I6" s="9"/>
      <c r="J6" s="9"/>
      <c r="K6" s="9"/>
      <c r="L6" s="9"/>
      <c r="M6" s="9"/>
      <c r="N6" s="10"/>
    </row>
    <row r="7" spans="1:14" x14ac:dyDescent="0.3">
      <c r="A7" s="6"/>
      <c r="B7" s="11" t="s">
        <v>10</v>
      </c>
      <c r="C7" s="12" t="s">
        <v>11</v>
      </c>
      <c r="D7" s="51">
        <v>0.15</v>
      </c>
      <c r="E7" s="9"/>
      <c r="F7" s="9"/>
      <c r="G7" s="9"/>
      <c r="H7" s="9"/>
      <c r="I7" s="9"/>
      <c r="J7" s="9"/>
      <c r="K7" s="9"/>
      <c r="L7" s="9"/>
      <c r="M7" s="9"/>
      <c r="N7" s="10"/>
    </row>
    <row r="8" spans="1:14" x14ac:dyDescent="0.3">
      <c r="A8" s="6"/>
      <c r="B8" s="11" t="s">
        <v>12</v>
      </c>
      <c r="C8" s="12" t="s">
        <v>13</v>
      </c>
      <c r="D8" s="51">
        <v>2.5000000000000001E-3</v>
      </c>
      <c r="E8" s="9"/>
      <c r="F8" s="9"/>
      <c r="G8" s="9"/>
      <c r="H8" s="9"/>
      <c r="I8" s="9"/>
      <c r="J8" s="9"/>
      <c r="K8" s="9"/>
      <c r="L8" s="9"/>
      <c r="M8" s="9"/>
      <c r="N8" s="13"/>
    </row>
    <row r="9" spans="1:14" x14ac:dyDescent="0.3">
      <c r="A9" s="6"/>
      <c r="B9" s="11" t="s">
        <v>77</v>
      </c>
      <c r="C9" s="12" t="s">
        <v>73</v>
      </c>
      <c r="D9" s="48">
        <v>0.18</v>
      </c>
      <c r="E9" s="9"/>
      <c r="F9" s="9"/>
      <c r="G9" s="9"/>
      <c r="H9" s="9"/>
      <c r="I9" s="9"/>
      <c r="J9" s="9"/>
      <c r="K9" s="9"/>
      <c r="L9" s="9"/>
      <c r="M9" s="9"/>
      <c r="N9" s="13"/>
    </row>
    <row r="10" spans="1:14" x14ac:dyDescent="0.3">
      <c r="A10" s="6"/>
      <c r="B10" s="11" t="s">
        <v>70</v>
      </c>
      <c r="C10" s="12" t="s">
        <v>74</v>
      </c>
      <c r="D10" s="51">
        <v>0.03</v>
      </c>
      <c r="E10" s="9"/>
      <c r="F10" s="9"/>
      <c r="G10" s="9"/>
      <c r="H10" s="9"/>
      <c r="I10" s="9"/>
      <c r="J10" s="9"/>
      <c r="K10" s="9"/>
      <c r="L10" s="9"/>
      <c r="M10" s="9"/>
      <c r="N10" s="13"/>
    </row>
    <row r="11" spans="1:14" x14ac:dyDescent="0.3">
      <c r="A11" s="6"/>
      <c r="B11" s="11" t="s">
        <v>71</v>
      </c>
      <c r="C11" s="12" t="s">
        <v>22</v>
      </c>
      <c r="D11" s="51">
        <v>0.02</v>
      </c>
      <c r="E11" s="9"/>
      <c r="F11" s="9"/>
      <c r="G11" s="9"/>
      <c r="H11" s="9"/>
      <c r="I11" s="9"/>
      <c r="J11" s="9"/>
      <c r="K11" s="9"/>
      <c r="L11" s="9"/>
      <c r="M11" s="9"/>
      <c r="N11" s="13"/>
    </row>
    <row r="12" spans="1:14" x14ac:dyDescent="0.3">
      <c r="A12" s="6"/>
      <c r="B12" s="11" t="s">
        <v>72</v>
      </c>
      <c r="C12" s="12" t="s">
        <v>83</v>
      </c>
      <c r="D12" s="51">
        <v>0.01</v>
      </c>
      <c r="E12" s="9"/>
      <c r="F12" s="9"/>
      <c r="G12" s="9"/>
      <c r="H12" s="9"/>
      <c r="I12" s="9"/>
      <c r="J12" s="9"/>
      <c r="K12" s="9"/>
      <c r="L12" s="9"/>
      <c r="M12" s="9"/>
      <c r="N12" s="13"/>
    </row>
    <row r="13" spans="1:14" ht="15" thickBot="1" x14ac:dyDescent="0.35">
      <c r="A13" s="6"/>
      <c r="B13" s="14"/>
      <c r="C13" s="15"/>
      <c r="D13" s="14"/>
      <c r="E13" s="16"/>
      <c r="F13" s="9"/>
      <c r="G13" s="9"/>
      <c r="H13" s="9"/>
      <c r="I13" s="9"/>
      <c r="J13" s="9"/>
      <c r="K13" s="9"/>
      <c r="L13" s="9"/>
      <c r="M13" s="9"/>
      <c r="N13" s="13"/>
    </row>
    <row r="14" spans="1:14" ht="15" thickBot="1" x14ac:dyDescent="0.35">
      <c r="A14" s="6"/>
      <c r="B14" s="75" t="s">
        <v>14</v>
      </c>
      <c r="C14" s="76"/>
      <c r="D14" s="77"/>
      <c r="E14" s="81" t="s">
        <v>15</v>
      </c>
      <c r="F14" s="82"/>
      <c r="G14" s="83" t="s">
        <v>16</v>
      </c>
      <c r="H14" s="84"/>
      <c r="I14" s="81" t="s">
        <v>17</v>
      </c>
      <c r="J14" s="82"/>
      <c r="K14" s="81" t="s">
        <v>18</v>
      </c>
      <c r="L14" s="82"/>
      <c r="M14" s="83" t="s">
        <v>19</v>
      </c>
      <c r="N14" s="82"/>
    </row>
    <row r="15" spans="1:14" ht="15" thickBot="1" x14ac:dyDescent="0.35">
      <c r="A15" s="6"/>
      <c r="B15" s="78"/>
      <c r="C15" s="79"/>
      <c r="D15" s="80"/>
      <c r="E15" s="17" t="s">
        <v>20</v>
      </c>
      <c r="F15" s="18">
        <v>0.3</v>
      </c>
      <c r="G15" s="19" t="s">
        <v>20</v>
      </c>
      <c r="H15" s="20">
        <v>0.4</v>
      </c>
      <c r="I15" s="21" t="s">
        <v>20</v>
      </c>
      <c r="J15" s="22">
        <v>0.5</v>
      </c>
      <c r="K15" s="21" t="s">
        <v>20</v>
      </c>
      <c r="L15" s="22">
        <v>-0.1</v>
      </c>
      <c r="M15" s="19" t="s">
        <v>20</v>
      </c>
      <c r="N15" s="22">
        <v>0</v>
      </c>
    </row>
    <row r="16" spans="1:14" x14ac:dyDescent="0.3">
      <c r="A16" s="6"/>
      <c r="B16" s="23" t="s">
        <v>21</v>
      </c>
      <c r="C16" s="24" t="s">
        <v>22</v>
      </c>
      <c r="D16" s="25" t="s">
        <v>94</v>
      </c>
      <c r="E16" s="87">
        <f>D3</f>
        <v>5000000</v>
      </c>
      <c r="F16" s="88"/>
      <c r="G16" s="89">
        <f>E38</f>
        <v>6208601.8870000001</v>
      </c>
      <c r="H16" s="90"/>
      <c r="I16" s="91">
        <f>G38</f>
        <v>8177508.5551123489</v>
      </c>
      <c r="J16" s="92"/>
      <c r="K16" s="91">
        <f>I38</f>
        <v>11387432.898245329</v>
      </c>
      <c r="L16" s="92"/>
      <c r="M16" s="89">
        <f>K38</f>
        <v>9966976.4753227495</v>
      </c>
      <c r="N16" s="92"/>
    </row>
    <row r="17" spans="1:14" ht="28.8" x14ac:dyDescent="0.3">
      <c r="A17" s="6"/>
      <c r="B17" s="26" t="s">
        <v>23</v>
      </c>
      <c r="C17" s="12" t="s">
        <v>24</v>
      </c>
      <c r="D17" s="69" t="s">
        <v>92</v>
      </c>
      <c r="E17" s="93">
        <f>E16*F15</f>
        <v>1500000</v>
      </c>
      <c r="F17" s="94"/>
      <c r="G17" s="95">
        <f>G16*H15</f>
        <v>2483440.7548000002</v>
      </c>
      <c r="H17" s="96"/>
      <c r="I17" s="93">
        <f>I16*J15</f>
        <v>4088754.2775561744</v>
      </c>
      <c r="J17" s="94"/>
      <c r="K17" s="93">
        <f>K16*L15</f>
        <v>-1138743.289824533</v>
      </c>
      <c r="L17" s="94"/>
      <c r="M17" s="95">
        <f>M16*N15</f>
        <v>0</v>
      </c>
      <c r="N17" s="94"/>
    </row>
    <row r="18" spans="1:14" ht="28.8" x14ac:dyDescent="0.3">
      <c r="A18" s="6"/>
      <c r="B18" s="27" t="s">
        <v>25</v>
      </c>
      <c r="C18" s="28" t="s">
        <v>26</v>
      </c>
      <c r="D18" s="29" t="s">
        <v>93</v>
      </c>
      <c r="E18" s="97">
        <f>E16+E17</f>
        <v>6500000</v>
      </c>
      <c r="F18" s="98"/>
      <c r="G18" s="99">
        <f>G16+G17</f>
        <v>8692042.6418000013</v>
      </c>
      <c r="H18" s="100"/>
      <c r="I18" s="97">
        <f>I16+I17</f>
        <v>12266262.832668524</v>
      </c>
      <c r="J18" s="98"/>
      <c r="K18" s="97">
        <f>K16+K17</f>
        <v>10248689.608420797</v>
      </c>
      <c r="L18" s="98"/>
      <c r="M18" s="99">
        <f>M16+M17</f>
        <v>9966976.4753227495</v>
      </c>
      <c r="N18" s="98"/>
    </row>
    <row r="19" spans="1:14" x14ac:dyDescent="0.3">
      <c r="A19" s="6"/>
      <c r="B19" s="30"/>
      <c r="C19" s="31"/>
      <c r="D19" s="31"/>
      <c r="E19" s="32"/>
      <c r="F19" s="33"/>
      <c r="G19" s="31"/>
      <c r="H19" s="31"/>
      <c r="I19" s="32"/>
      <c r="J19" s="33"/>
      <c r="K19" s="32"/>
      <c r="L19" s="33"/>
      <c r="M19" s="31"/>
      <c r="N19" s="33"/>
    </row>
    <row r="20" spans="1:14" x14ac:dyDescent="0.3">
      <c r="A20" s="6"/>
      <c r="B20" s="34" t="s">
        <v>27</v>
      </c>
      <c r="C20" s="24" t="s">
        <v>28</v>
      </c>
      <c r="D20" s="69" t="s">
        <v>95</v>
      </c>
      <c r="E20" s="101">
        <f>(E18+E16)/2</f>
        <v>5750000</v>
      </c>
      <c r="F20" s="102"/>
      <c r="G20" s="101">
        <f t="shared" ref="G20" si="0">(G18+G16)/2</f>
        <v>7450322.2644000007</v>
      </c>
      <c r="H20" s="102"/>
      <c r="I20" s="101">
        <f t="shared" ref="I20" si="1">(I18+I16)/2</f>
        <v>10221885.693890437</v>
      </c>
      <c r="J20" s="102"/>
      <c r="K20" s="101">
        <f t="shared" ref="K20" si="2">(K18+K16)/2</f>
        <v>10818061.253333062</v>
      </c>
      <c r="L20" s="102"/>
      <c r="M20" s="101">
        <f t="shared" ref="M20" si="3">(M18+M16)/2</f>
        <v>9966976.4753227495</v>
      </c>
      <c r="N20" s="102"/>
    </row>
    <row r="21" spans="1:14" x14ac:dyDescent="0.3">
      <c r="A21" s="6"/>
      <c r="B21" s="30"/>
      <c r="C21" s="31"/>
      <c r="D21" s="31"/>
      <c r="E21" s="32"/>
      <c r="F21" s="33"/>
      <c r="G21" s="31"/>
      <c r="H21" s="31"/>
      <c r="I21" s="32"/>
      <c r="J21" s="33"/>
      <c r="K21" s="32"/>
      <c r="L21" s="33"/>
      <c r="M21" s="31"/>
      <c r="N21" s="33"/>
    </row>
    <row r="22" spans="1:14" x14ac:dyDescent="0.3">
      <c r="A22" s="6"/>
      <c r="B22" s="26" t="s">
        <v>29</v>
      </c>
      <c r="C22" s="72" t="s">
        <v>30</v>
      </c>
      <c r="D22" s="69" t="s">
        <v>96</v>
      </c>
      <c r="E22" s="93">
        <f>$E$20*-D5</f>
        <v>0</v>
      </c>
      <c r="F22" s="94"/>
      <c r="G22" s="93">
        <f t="shared" ref="G22" si="4">$E$20*-F5</f>
        <v>0</v>
      </c>
      <c r="H22" s="94"/>
      <c r="I22" s="93">
        <f t="shared" ref="I22" si="5">$E$20*-H5</f>
        <v>0</v>
      </c>
      <c r="J22" s="94"/>
      <c r="K22" s="93">
        <f t="shared" ref="K22" si="6">$E$20*-J5</f>
        <v>0</v>
      </c>
      <c r="L22" s="94"/>
      <c r="M22" s="93">
        <f t="shared" ref="M22" si="7">$E$20*-L5</f>
        <v>0</v>
      </c>
      <c r="N22" s="94"/>
    </row>
    <row r="23" spans="1:14" x14ac:dyDescent="0.3">
      <c r="A23" s="6"/>
      <c r="B23" s="26" t="s">
        <v>12</v>
      </c>
      <c r="C23" s="72" t="s">
        <v>31</v>
      </c>
      <c r="D23" s="69" t="s">
        <v>97</v>
      </c>
      <c r="E23" s="93">
        <f>-E20*$D$8</f>
        <v>-14375</v>
      </c>
      <c r="F23" s="94"/>
      <c r="G23" s="93">
        <f t="shared" ref="G23" si="8">-G20*$D$8</f>
        <v>-18625.805661000002</v>
      </c>
      <c r="H23" s="94"/>
      <c r="I23" s="93">
        <f t="shared" ref="I23" si="9">-I20*$D$8</f>
        <v>-25554.714234726096</v>
      </c>
      <c r="J23" s="94"/>
      <c r="K23" s="93">
        <f t="shared" ref="K23" si="10">-K20*$D$8</f>
        <v>-27045.153133332657</v>
      </c>
      <c r="L23" s="94"/>
      <c r="M23" s="93">
        <f t="shared" ref="M23" si="11">-M20*$D$8</f>
        <v>-24917.441188306875</v>
      </c>
      <c r="N23" s="94"/>
    </row>
    <row r="24" spans="1:14" x14ac:dyDescent="0.3">
      <c r="A24" s="6"/>
      <c r="B24" s="26" t="s">
        <v>65</v>
      </c>
      <c r="C24" s="72" t="s">
        <v>33</v>
      </c>
      <c r="D24" s="70" t="s">
        <v>105</v>
      </c>
      <c r="E24" s="93">
        <f>+(E20+E23)*-$D$4</f>
        <v>-114712.5</v>
      </c>
      <c r="F24" s="94"/>
      <c r="G24" s="93">
        <f t="shared" ref="G24" si="12">+(G20+G23)*-$D$4</f>
        <v>-148633.92917478</v>
      </c>
      <c r="H24" s="94"/>
      <c r="I24" s="93">
        <f t="shared" ref="I24" si="13">+(I20+I23)*-$D$4</f>
        <v>-203926.61959311421</v>
      </c>
      <c r="J24" s="94"/>
      <c r="K24" s="93">
        <f t="shared" ref="K24" si="14">+(K20+K23)*-$D$4</f>
        <v>-215820.3220039946</v>
      </c>
      <c r="L24" s="94"/>
      <c r="M24" s="93">
        <f t="shared" ref="M24" si="15">+(M20+M23)*-$D$4</f>
        <v>-198841.18068268884</v>
      </c>
      <c r="N24" s="94"/>
    </row>
    <row r="25" spans="1:14" x14ac:dyDescent="0.3">
      <c r="A25" s="6"/>
      <c r="B25" s="26" t="s">
        <v>76</v>
      </c>
      <c r="C25" s="72" t="s">
        <v>34</v>
      </c>
      <c r="D25" s="70" t="s">
        <v>99</v>
      </c>
      <c r="E25" s="85">
        <f>$D$9*E24</f>
        <v>-20648.25</v>
      </c>
      <c r="F25" s="86"/>
      <c r="G25" s="85">
        <f t="shared" ref="G25" si="16">$D$9*G24</f>
        <v>-26754.107251460398</v>
      </c>
      <c r="H25" s="86"/>
      <c r="I25" s="85">
        <f t="shared" ref="I25" si="17">$D$9*I24</f>
        <v>-36706.791526760557</v>
      </c>
      <c r="J25" s="86"/>
      <c r="K25" s="85">
        <f t="shared" ref="K25" si="18">$D$9*K24</f>
        <v>-38847.657960719029</v>
      </c>
      <c r="L25" s="86"/>
      <c r="M25" s="85">
        <f t="shared" ref="M25" si="19">$D$9*M24</f>
        <v>-35791.412522883991</v>
      </c>
      <c r="N25" s="86"/>
    </row>
    <row r="26" spans="1:14" ht="28.8" x14ac:dyDescent="0.3">
      <c r="A26" s="6"/>
      <c r="B26" s="26" t="s">
        <v>81</v>
      </c>
      <c r="C26" s="12" t="s">
        <v>36</v>
      </c>
      <c r="D26" s="70" t="s">
        <v>98</v>
      </c>
      <c r="E26" s="93">
        <f>SUM(E22:F25)</f>
        <v>-149735.75</v>
      </c>
      <c r="F26" s="94"/>
      <c r="G26" s="93">
        <f t="shared" ref="G26" si="20">SUM(G22:H25)</f>
        <v>-194013.84208724039</v>
      </c>
      <c r="H26" s="94"/>
      <c r="I26" s="93">
        <f t="shared" ref="I26" si="21">SUM(I22:J25)</f>
        <v>-266188.12535460084</v>
      </c>
      <c r="J26" s="94"/>
      <c r="K26" s="93">
        <f t="shared" ref="K26" si="22">SUM(K22:L25)</f>
        <v>-281713.1330980463</v>
      </c>
      <c r="L26" s="94"/>
      <c r="M26" s="93">
        <f t="shared" ref="M26" si="23">SUM(M22:N25)</f>
        <v>-259550.0343938797</v>
      </c>
      <c r="N26" s="94"/>
    </row>
    <row r="27" spans="1:14" x14ac:dyDescent="0.3">
      <c r="A27" s="6"/>
      <c r="B27" s="30"/>
      <c r="C27" s="31"/>
      <c r="D27" s="31"/>
      <c r="E27" s="32"/>
      <c r="F27" s="33"/>
      <c r="G27" s="31"/>
      <c r="H27" s="31"/>
      <c r="I27" s="32"/>
      <c r="J27" s="33"/>
      <c r="K27" s="32"/>
      <c r="L27" s="33"/>
      <c r="M27" s="31"/>
      <c r="N27" s="33"/>
    </row>
    <row r="28" spans="1:14" x14ac:dyDescent="0.3">
      <c r="A28" s="6"/>
      <c r="B28" s="26" t="s">
        <v>35</v>
      </c>
      <c r="C28" s="8" t="s">
        <v>38</v>
      </c>
      <c r="D28" s="70" t="s">
        <v>100</v>
      </c>
      <c r="E28" s="93">
        <f>E18+E26</f>
        <v>6350264.25</v>
      </c>
      <c r="F28" s="94"/>
      <c r="G28" s="95">
        <f>G18+G26</f>
        <v>8498028.7997127604</v>
      </c>
      <c r="H28" s="96"/>
      <c r="I28" s="93">
        <f>I18+I26</f>
        <v>12000074.707313923</v>
      </c>
      <c r="J28" s="94"/>
      <c r="K28" s="93">
        <f>K18+K26</f>
        <v>9966976.4753227495</v>
      </c>
      <c r="L28" s="94"/>
      <c r="M28" s="95">
        <f>M18+M26</f>
        <v>9707426.4409288689</v>
      </c>
      <c r="N28" s="94"/>
    </row>
    <row r="29" spans="1:14" x14ac:dyDescent="0.3">
      <c r="A29" s="6"/>
      <c r="B29" s="36" t="s">
        <v>37</v>
      </c>
      <c r="C29" s="12" t="s">
        <v>40</v>
      </c>
      <c r="D29" s="37"/>
      <c r="E29" s="103">
        <f>E16</f>
        <v>5000000</v>
      </c>
      <c r="F29" s="104"/>
      <c r="G29" s="103">
        <f>E41</f>
        <v>6208601.8870000001</v>
      </c>
      <c r="H29" s="104"/>
      <c r="I29" s="103">
        <f t="shared" ref="I29" si="24">G41</f>
        <v>8177508.5551123489</v>
      </c>
      <c r="J29" s="104"/>
      <c r="K29" s="103">
        <f t="shared" ref="K29" si="25">I41</f>
        <v>11387432.898245329</v>
      </c>
      <c r="L29" s="104"/>
      <c r="M29" s="103">
        <f t="shared" ref="M29" si="26">K41</f>
        <v>11387432.898245329</v>
      </c>
      <c r="N29" s="104"/>
    </row>
    <row r="30" spans="1:14" x14ac:dyDescent="0.3">
      <c r="A30" s="6"/>
      <c r="B30" s="38" t="s">
        <v>39</v>
      </c>
      <c r="C30" s="12" t="s">
        <v>42</v>
      </c>
      <c r="D30" s="71" t="s">
        <v>106</v>
      </c>
      <c r="E30" s="93">
        <f>E29*$D$7</f>
        <v>750000</v>
      </c>
      <c r="F30" s="94"/>
      <c r="G30" s="93">
        <f t="shared" ref="G30" si="27">G29*$D$7</f>
        <v>931290.28304999997</v>
      </c>
      <c r="H30" s="94"/>
      <c r="I30" s="93">
        <f t="shared" ref="I30" si="28">I29*$D$7</f>
        <v>1226626.2832668524</v>
      </c>
      <c r="J30" s="94"/>
      <c r="K30" s="93">
        <f t="shared" ref="K30" si="29">K29*$D$7</f>
        <v>1708114.9347367992</v>
      </c>
      <c r="L30" s="94"/>
      <c r="M30" s="93">
        <f t="shared" ref="M30" si="30">M29*$D$7</f>
        <v>1708114.9347367992</v>
      </c>
      <c r="N30" s="94"/>
    </row>
    <row r="31" spans="1:14" x14ac:dyDescent="0.3">
      <c r="A31" s="6"/>
      <c r="B31" s="38"/>
      <c r="C31" s="12"/>
      <c r="D31" s="39"/>
      <c r="E31" s="93"/>
      <c r="F31" s="94"/>
      <c r="G31" s="95"/>
      <c r="H31" s="96"/>
      <c r="I31" s="93"/>
      <c r="J31" s="94"/>
      <c r="K31" s="93"/>
      <c r="L31" s="94"/>
      <c r="M31" s="95"/>
      <c r="N31" s="94"/>
    </row>
    <row r="32" spans="1:14" x14ac:dyDescent="0.3">
      <c r="A32" s="6"/>
      <c r="B32" s="26" t="s">
        <v>41</v>
      </c>
      <c r="C32" s="12" t="s">
        <v>44</v>
      </c>
      <c r="D32" s="35" t="s">
        <v>101</v>
      </c>
      <c r="E32" s="93">
        <f>E28-(E29+E30)</f>
        <v>600264.25</v>
      </c>
      <c r="F32" s="94"/>
      <c r="G32" s="93">
        <f>G28-(G29+G30)</f>
        <v>1358136.6296627605</v>
      </c>
      <c r="H32" s="94"/>
      <c r="I32" s="93">
        <f>I28-(I29+I30)</f>
        <v>2595939.8689347226</v>
      </c>
      <c r="J32" s="94"/>
      <c r="K32" s="93">
        <f>K28-(K29+K30)</f>
        <v>-3128571.357659379</v>
      </c>
      <c r="L32" s="94"/>
      <c r="M32" s="93">
        <f>M28-(M29+M30)</f>
        <v>-3388121.3920532595</v>
      </c>
      <c r="N32" s="94"/>
    </row>
    <row r="33" spans="1:17" ht="28.8" x14ac:dyDescent="0.3">
      <c r="A33" s="6"/>
      <c r="B33" s="38" t="s">
        <v>43</v>
      </c>
      <c r="C33" s="12" t="s">
        <v>45</v>
      </c>
      <c r="D33" s="70" t="s">
        <v>107</v>
      </c>
      <c r="E33" s="93">
        <f>+IF(E36="Yes",(E28-E29-E30),(0))</f>
        <v>600264.25</v>
      </c>
      <c r="F33" s="94"/>
      <c r="G33" s="93">
        <f>+IF(G36="Yes",(G28-G29-G30),(0))</f>
        <v>1358136.6296627603</v>
      </c>
      <c r="H33" s="94"/>
      <c r="I33" s="93">
        <f>+IF(I36="Yes",(I28-I29-I30),(0))</f>
        <v>2595939.8689347217</v>
      </c>
      <c r="J33" s="94"/>
      <c r="K33" s="93">
        <f t="shared" ref="K33" si="31">+IF(K36="Yes",(K28-K29-K30),(0))</f>
        <v>0</v>
      </c>
      <c r="L33" s="94"/>
      <c r="M33" s="93">
        <f t="shared" ref="M33" si="32">+IF(M36="Yes",(M28-M29-M30),(0))</f>
        <v>0</v>
      </c>
      <c r="N33" s="94"/>
    </row>
    <row r="34" spans="1:17" x14ac:dyDescent="0.3">
      <c r="A34" s="6"/>
      <c r="B34" s="38" t="s">
        <v>80</v>
      </c>
      <c r="C34" s="12" t="s">
        <v>82</v>
      </c>
      <c r="D34" s="39" t="s">
        <v>103</v>
      </c>
      <c r="E34" s="93">
        <f>E33*-$D$6</f>
        <v>-120052.85</v>
      </c>
      <c r="F34" s="105"/>
      <c r="G34" s="93">
        <f t="shared" ref="G34" si="33">G33*-$D$6</f>
        <v>-271627.32593255205</v>
      </c>
      <c r="H34" s="105"/>
      <c r="I34" s="93">
        <f t="shared" ref="I34" si="34">I33*-$D$6</f>
        <v>-519187.97378694435</v>
      </c>
      <c r="J34" s="105"/>
      <c r="K34" s="93">
        <f t="shared" ref="K34" si="35">K33*-$D$6</f>
        <v>0</v>
      </c>
      <c r="L34" s="105"/>
      <c r="M34" s="93">
        <f t="shared" ref="M34" si="36">M33*-$D$6</f>
        <v>0</v>
      </c>
      <c r="N34" s="105"/>
    </row>
    <row r="35" spans="1:17" x14ac:dyDescent="0.3">
      <c r="A35" s="6"/>
      <c r="B35" s="38" t="s">
        <v>76</v>
      </c>
      <c r="C35" s="12" t="s">
        <v>47</v>
      </c>
      <c r="D35" s="39" t="s">
        <v>102</v>
      </c>
      <c r="E35" s="85">
        <f>$D$9*E34</f>
        <v>-21609.512999999999</v>
      </c>
      <c r="F35" s="86"/>
      <c r="G35" s="85">
        <f t="shared" ref="G35" si="37">$D$9*G34</f>
        <v>-48892.918667859369</v>
      </c>
      <c r="H35" s="86"/>
      <c r="I35" s="85">
        <f t="shared" ref="I35" si="38">$D$9*I34</f>
        <v>-93453.835281649983</v>
      </c>
      <c r="J35" s="86"/>
      <c r="K35" s="85">
        <f t="shared" ref="K35" si="39">$D$9*K34</f>
        <v>0</v>
      </c>
      <c r="L35" s="86"/>
      <c r="M35" s="85">
        <f t="shared" ref="M35" si="40">$D$9*M34</f>
        <v>0</v>
      </c>
      <c r="N35" s="86"/>
    </row>
    <row r="36" spans="1:17" x14ac:dyDescent="0.3">
      <c r="A36" s="6"/>
      <c r="B36" s="26" t="s">
        <v>46</v>
      </c>
      <c r="C36" s="12" t="s">
        <v>49</v>
      </c>
      <c r="D36" s="35"/>
      <c r="E36" s="93" t="str">
        <f>IF(E28&gt;(E29+E30),("Yes"),("No Pfee"))</f>
        <v>Yes</v>
      </c>
      <c r="F36" s="94"/>
      <c r="G36" s="93" t="str">
        <f>IF(G28&gt;(G29+G30),("Yes"),("No Pfee"))</f>
        <v>Yes</v>
      </c>
      <c r="H36" s="94"/>
      <c r="I36" s="93" t="str">
        <f t="shared" ref="I36" si="41">IF(I28&gt;(I29+I30),("Yes"),("No Pfee"))</f>
        <v>Yes</v>
      </c>
      <c r="J36" s="94"/>
      <c r="K36" s="93" t="str">
        <f t="shared" ref="K36" si="42">IF(K28&gt;(K29+K30),("Yes"),("No Pfee"))</f>
        <v>No Pfee</v>
      </c>
      <c r="L36" s="94"/>
      <c r="M36" s="93" t="str">
        <f t="shared" ref="M36" si="43">IF(M28&gt;(M29+M30),("Yes"),("No Pfee"))</f>
        <v>No Pfee</v>
      </c>
      <c r="N36" s="94"/>
    </row>
    <row r="37" spans="1:17" x14ac:dyDescent="0.3">
      <c r="A37" s="6"/>
      <c r="B37" s="30"/>
      <c r="C37" s="31"/>
      <c r="D37" s="31"/>
      <c r="E37" s="32"/>
      <c r="F37" s="33"/>
      <c r="G37" s="31"/>
      <c r="H37" s="31"/>
      <c r="I37" s="32"/>
      <c r="J37" s="33"/>
      <c r="K37" s="32"/>
      <c r="L37" s="33"/>
      <c r="M37" s="31"/>
      <c r="N37" s="33"/>
    </row>
    <row r="38" spans="1:17" ht="28.8" x14ac:dyDescent="0.3">
      <c r="A38" s="6"/>
      <c r="B38" s="26" t="s">
        <v>48</v>
      </c>
      <c r="C38" s="12" t="s">
        <v>51</v>
      </c>
      <c r="D38" s="35" t="s">
        <v>104</v>
      </c>
      <c r="E38" s="93">
        <f>E28+E34+E35</f>
        <v>6208601.8870000001</v>
      </c>
      <c r="F38" s="105"/>
      <c r="G38" s="93">
        <f>G28+G34+G35</f>
        <v>8177508.5551123489</v>
      </c>
      <c r="H38" s="105"/>
      <c r="I38" s="93">
        <f t="shared" ref="I38" si="44">I28+I34+I35</f>
        <v>11387432.898245329</v>
      </c>
      <c r="J38" s="105"/>
      <c r="K38" s="93">
        <f t="shared" ref="K38" si="45">K28+K34+K35</f>
        <v>9966976.4753227495</v>
      </c>
      <c r="L38" s="105"/>
      <c r="M38" s="93">
        <f t="shared" ref="M38" si="46">M28+M34+M35</f>
        <v>9707426.4409288689</v>
      </c>
      <c r="N38" s="105"/>
    </row>
    <row r="39" spans="1:17" ht="15" thickBot="1" x14ac:dyDescent="0.35">
      <c r="A39" s="6"/>
      <c r="B39" s="26" t="s">
        <v>50</v>
      </c>
      <c r="C39" s="43" t="s">
        <v>52</v>
      </c>
      <c r="D39" s="35" t="s">
        <v>108</v>
      </c>
      <c r="E39" s="111">
        <f>E38/E16-1</f>
        <v>0.24172037740000007</v>
      </c>
      <c r="F39" s="94"/>
      <c r="G39" s="111">
        <f>G38/G16-1</f>
        <v>0.31712561120000005</v>
      </c>
      <c r="H39" s="94"/>
      <c r="I39" s="111">
        <f t="shared" ref="I39" si="47">I38/I16-1</f>
        <v>0.39253084500000002</v>
      </c>
      <c r="J39" s="94"/>
      <c r="K39" s="111">
        <f t="shared" ref="K39" si="48">K38/K16-1</f>
        <v>-0.12473895000000002</v>
      </c>
      <c r="L39" s="94"/>
      <c r="M39" s="111">
        <f t="shared" ref="M39" si="49">M38/M16-1</f>
        <v>-2.6041000000000092E-2</v>
      </c>
      <c r="N39" s="94"/>
    </row>
    <row r="40" spans="1:17" x14ac:dyDescent="0.3">
      <c r="A40" s="6"/>
      <c r="B40" s="30"/>
      <c r="C40" s="31"/>
      <c r="D40" s="31"/>
      <c r="E40" s="40"/>
      <c r="F40" s="41"/>
      <c r="G40" s="31"/>
      <c r="H40" s="31"/>
      <c r="I40" s="32"/>
      <c r="J40" s="33"/>
      <c r="K40" s="32"/>
      <c r="L40" s="33"/>
      <c r="M40" s="31"/>
      <c r="N40" s="33"/>
    </row>
    <row r="41" spans="1:17" ht="43.8" thickBot="1" x14ac:dyDescent="0.35">
      <c r="A41" s="6"/>
      <c r="B41" s="42" t="s">
        <v>78</v>
      </c>
      <c r="C41" s="43" t="s">
        <v>66</v>
      </c>
      <c r="D41" s="44" t="s">
        <v>109</v>
      </c>
      <c r="E41" s="106">
        <f>IF(E36="Yes",E38,E29)</f>
        <v>6208601.8870000001</v>
      </c>
      <c r="F41" s="107"/>
      <c r="G41" s="106">
        <f t="shared" ref="G41" si="50">IF(G36="Yes",G38,G29)</f>
        <v>8177508.5551123489</v>
      </c>
      <c r="H41" s="107"/>
      <c r="I41" s="106">
        <f t="shared" ref="I41" si="51">IF(I36="Yes",I38,I29)</f>
        <v>11387432.898245329</v>
      </c>
      <c r="J41" s="107"/>
      <c r="K41" s="106">
        <f t="shared" ref="K41" si="52">IF(K36="Yes",K38,K29)</f>
        <v>11387432.898245329</v>
      </c>
      <c r="L41" s="107"/>
      <c r="M41" s="106">
        <f t="shared" ref="M41" si="53">IF(M36="Yes",M38,M29)</f>
        <v>11387432.898245329</v>
      </c>
      <c r="N41" s="107"/>
    </row>
    <row r="42" spans="1:17" x14ac:dyDescent="0.3">
      <c r="A42" s="6"/>
      <c r="B42" s="64"/>
      <c r="C42" s="65"/>
      <c r="D42" s="65"/>
      <c r="E42" s="66"/>
      <c r="F42" s="63"/>
      <c r="G42" s="62"/>
      <c r="H42" s="62"/>
      <c r="I42" s="66"/>
      <c r="J42" s="63"/>
      <c r="K42" s="66"/>
      <c r="L42" s="63"/>
      <c r="M42" s="62"/>
      <c r="N42" s="63"/>
    </row>
    <row r="43" spans="1:17" ht="43.8" thickBot="1" x14ac:dyDescent="0.35">
      <c r="A43" s="6"/>
      <c r="B43" s="42" t="s">
        <v>79</v>
      </c>
      <c r="C43" s="43" t="s">
        <v>84</v>
      </c>
      <c r="D43" s="44" t="s">
        <v>110</v>
      </c>
      <c r="E43" s="106">
        <f>IF(E36="Yes",E28,E29)</f>
        <v>6350264.25</v>
      </c>
      <c r="F43" s="107"/>
      <c r="G43" s="106">
        <f>IF(G36="Yes",G28,E43)</f>
        <v>8498028.7997127604</v>
      </c>
      <c r="H43" s="107"/>
      <c r="I43" s="106">
        <f t="shared" ref="I43" si="54">IF(I36="Yes",I28,G43)</f>
        <v>12000074.707313923</v>
      </c>
      <c r="J43" s="107"/>
      <c r="K43" s="106">
        <f t="shared" ref="K43" si="55">IF(K36="Yes",K28,I43)</f>
        <v>12000074.707313923</v>
      </c>
      <c r="L43" s="107"/>
      <c r="M43" s="106">
        <f t="shared" ref="M43" si="56">IF(M36="Yes",M28,K43)</f>
        <v>12000074.707313923</v>
      </c>
      <c r="N43" s="107"/>
    </row>
    <row r="44" spans="1:17" x14ac:dyDescent="0.3">
      <c r="A44" s="6"/>
      <c r="B44" s="55" t="s">
        <v>75</v>
      </c>
      <c r="C44" s="59" t="s">
        <v>85</v>
      </c>
      <c r="D44" s="56" t="s">
        <v>112</v>
      </c>
      <c r="E44" s="115">
        <f>E38*$D$10</f>
        <v>186258.05661</v>
      </c>
      <c r="F44" s="116"/>
      <c r="G44" s="115">
        <f>G38*$D$11</f>
        <v>163550.17110224697</v>
      </c>
      <c r="H44" s="116"/>
      <c r="I44" s="115">
        <f>I38*$D$12</f>
        <v>113874.3289824533</v>
      </c>
      <c r="J44" s="116"/>
      <c r="K44" s="115">
        <v>0</v>
      </c>
      <c r="L44" s="116"/>
      <c r="M44" s="115">
        <v>0</v>
      </c>
      <c r="N44" s="116"/>
    </row>
    <row r="45" spans="1:17" x14ac:dyDescent="0.3">
      <c r="A45" s="6"/>
      <c r="B45" s="53" t="s">
        <v>69</v>
      </c>
      <c r="C45" s="59" t="s">
        <v>86</v>
      </c>
      <c r="D45" s="56" t="s">
        <v>113</v>
      </c>
      <c r="E45" s="85">
        <f>E38-E44</f>
        <v>6022343.8303899998</v>
      </c>
      <c r="F45" s="86"/>
      <c r="G45" s="85">
        <f t="shared" ref="G45" si="57">G38-G44</f>
        <v>8013958.3840101017</v>
      </c>
      <c r="H45" s="86"/>
      <c r="I45" s="85">
        <f t="shared" ref="I45" si="58">I38-I44</f>
        <v>11273558.569262875</v>
      </c>
      <c r="J45" s="86"/>
      <c r="K45" s="85">
        <f t="shared" ref="K45" si="59">K38-K44</f>
        <v>9966976.4753227495</v>
      </c>
      <c r="L45" s="86"/>
      <c r="M45" s="85">
        <f t="shared" ref="M45" si="60">M38-M44</f>
        <v>9707426.4409288689</v>
      </c>
      <c r="N45" s="86"/>
    </row>
    <row r="46" spans="1:17" ht="28.8" x14ac:dyDescent="0.3">
      <c r="A46" s="6"/>
      <c r="B46" s="52" t="s">
        <v>67</v>
      </c>
      <c r="C46" s="59" t="s">
        <v>87</v>
      </c>
      <c r="D46" s="57" t="s">
        <v>116</v>
      </c>
      <c r="E46" s="119">
        <f>(E45/E16-1)</f>
        <v>0.20446876607800002</v>
      </c>
      <c r="F46" s="120"/>
      <c r="G46" s="119">
        <f t="shared" ref="G46" si="61">(G45/G16-1)</f>
        <v>0.29078309897600008</v>
      </c>
      <c r="H46" s="120"/>
      <c r="I46" s="119">
        <f t="shared" ref="I46" si="62">(I45/I16-1)</f>
        <v>0.37860553655000007</v>
      </c>
      <c r="J46" s="120"/>
      <c r="K46" s="119">
        <f t="shared" ref="K46" si="63">(K45/K16-1)</f>
        <v>-0.12473895000000002</v>
      </c>
      <c r="L46" s="120"/>
      <c r="M46" s="119">
        <f t="shared" ref="M46" si="64">(M45/M16-1)</f>
        <v>-2.6041000000000092E-2</v>
      </c>
      <c r="N46" s="120"/>
    </row>
    <row r="47" spans="1:17" ht="29.4" thickBot="1" x14ac:dyDescent="0.35">
      <c r="A47" s="6"/>
      <c r="B47" s="54" t="s">
        <v>68</v>
      </c>
      <c r="C47" s="60" t="s">
        <v>111</v>
      </c>
      <c r="D47" s="58" t="s">
        <v>117</v>
      </c>
      <c r="E47" s="117">
        <f>E38/E16-1</f>
        <v>0.24172037740000007</v>
      </c>
      <c r="F47" s="118"/>
      <c r="G47" s="117">
        <f t="shared" ref="G47" si="65">G38/G16-1</f>
        <v>0.31712561120000005</v>
      </c>
      <c r="H47" s="118"/>
      <c r="I47" s="117">
        <f t="shared" ref="I47" si="66">I38/I16-1</f>
        <v>0.39253084500000002</v>
      </c>
      <c r="J47" s="118"/>
      <c r="K47" s="117">
        <f t="shared" ref="K47" si="67">K38/K16-1</f>
        <v>-0.12473895000000002</v>
      </c>
      <c r="L47" s="118"/>
      <c r="M47" s="117">
        <f t="shared" ref="M47" si="68">M38/M16-1</f>
        <v>-2.6041000000000092E-2</v>
      </c>
      <c r="N47" s="118"/>
    </row>
    <row r="48" spans="1:17" ht="15" thickBot="1" x14ac:dyDescent="0.35">
      <c r="A48" s="6"/>
      <c r="B48" s="45"/>
      <c r="C48" s="15"/>
      <c r="D48" s="14"/>
      <c r="E48" s="9"/>
      <c r="F48" s="9"/>
      <c r="G48" s="9"/>
      <c r="H48" s="9"/>
      <c r="I48" s="9"/>
      <c r="J48" s="9"/>
      <c r="K48" s="9"/>
      <c r="L48" s="9"/>
      <c r="M48" s="9"/>
      <c r="N48" s="13"/>
      <c r="Q48" s="74"/>
    </row>
    <row r="49" spans="1:14" ht="15" thickBot="1" x14ac:dyDescent="0.35">
      <c r="A49" s="108" t="s">
        <v>53</v>
      </c>
      <c r="B49" s="109"/>
      <c r="C49" s="109"/>
      <c r="D49" s="109"/>
      <c r="E49" s="109"/>
      <c r="F49" s="109"/>
      <c r="G49" s="109"/>
      <c r="H49" s="109"/>
      <c r="I49" s="109"/>
      <c r="J49" s="109"/>
      <c r="K49" s="109"/>
      <c r="L49" s="109"/>
      <c r="M49" s="109"/>
      <c r="N49" s="110"/>
    </row>
    <row r="50" spans="1:14" ht="15" thickBot="1" x14ac:dyDescent="0.35">
      <c r="A50" s="46">
        <v>1</v>
      </c>
      <c r="B50" s="112" t="s">
        <v>54</v>
      </c>
      <c r="C50" s="113"/>
      <c r="D50" s="113"/>
      <c r="E50" s="113"/>
      <c r="F50" s="113"/>
      <c r="G50" s="113"/>
      <c r="H50" s="113"/>
      <c r="I50" s="113"/>
      <c r="J50" s="113"/>
      <c r="K50" s="113"/>
      <c r="L50" s="113"/>
      <c r="M50" s="113"/>
      <c r="N50" s="114"/>
    </row>
    <row r="51" spans="1:14" ht="15" thickBot="1" x14ac:dyDescent="0.35">
      <c r="A51" s="46">
        <f t="shared" ref="A51:A59" si="69">+A50+1</f>
        <v>2</v>
      </c>
      <c r="B51" s="112" t="s">
        <v>55</v>
      </c>
      <c r="C51" s="113"/>
      <c r="D51" s="113"/>
      <c r="E51" s="113"/>
      <c r="F51" s="113"/>
      <c r="G51" s="113"/>
      <c r="H51" s="113"/>
      <c r="I51" s="113"/>
      <c r="J51" s="113"/>
      <c r="K51" s="113"/>
      <c r="L51" s="113"/>
      <c r="M51" s="113"/>
      <c r="N51" s="114"/>
    </row>
    <row r="52" spans="1:14" ht="15" thickBot="1" x14ac:dyDescent="0.35">
      <c r="A52" s="46">
        <f t="shared" si="69"/>
        <v>3</v>
      </c>
      <c r="B52" s="112" t="s">
        <v>56</v>
      </c>
      <c r="C52" s="113"/>
      <c r="D52" s="113"/>
      <c r="E52" s="113"/>
      <c r="F52" s="113"/>
      <c r="G52" s="113"/>
      <c r="H52" s="113"/>
      <c r="I52" s="113"/>
      <c r="J52" s="113"/>
      <c r="K52" s="113"/>
      <c r="L52" s="113"/>
      <c r="M52" s="113"/>
      <c r="N52" s="114"/>
    </row>
    <row r="53" spans="1:14" ht="15" thickBot="1" x14ac:dyDescent="0.35">
      <c r="A53" s="46">
        <f t="shared" si="69"/>
        <v>4</v>
      </c>
      <c r="B53" s="112" t="s">
        <v>57</v>
      </c>
      <c r="C53" s="113"/>
      <c r="D53" s="113"/>
      <c r="E53" s="113"/>
      <c r="F53" s="113"/>
      <c r="G53" s="113"/>
      <c r="H53" s="113"/>
      <c r="I53" s="113"/>
      <c r="J53" s="113"/>
      <c r="K53" s="113"/>
      <c r="L53" s="113"/>
      <c r="M53" s="113"/>
      <c r="N53" s="114"/>
    </row>
    <row r="54" spans="1:14" ht="15" thickBot="1" x14ac:dyDescent="0.35">
      <c r="A54" s="46">
        <f t="shared" si="69"/>
        <v>5</v>
      </c>
      <c r="B54" s="112" t="s">
        <v>58</v>
      </c>
      <c r="C54" s="113"/>
      <c r="D54" s="113"/>
      <c r="E54" s="113"/>
      <c r="F54" s="113"/>
      <c r="G54" s="113"/>
      <c r="H54" s="113"/>
      <c r="I54" s="113"/>
      <c r="J54" s="113"/>
      <c r="K54" s="113"/>
      <c r="L54" s="113"/>
      <c r="M54" s="113"/>
      <c r="N54" s="114"/>
    </row>
    <row r="55" spans="1:14" ht="15" thickBot="1" x14ac:dyDescent="0.35">
      <c r="A55" s="46">
        <f t="shared" si="69"/>
        <v>6</v>
      </c>
      <c r="B55" s="112" t="s">
        <v>59</v>
      </c>
      <c r="C55" s="113"/>
      <c r="D55" s="113"/>
      <c r="E55" s="113"/>
      <c r="F55" s="113"/>
      <c r="G55" s="113"/>
      <c r="H55" s="113"/>
      <c r="I55" s="113"/>
      <c r="J55" s="113"/>
      <c r="K55" s="113"/>
      <c r="L55" s="113"/>
      <c r="M55" s="113"/>
      <c r="N55" s="114"/>
    </row>
    <row r="56" spans="1:14" ht="15" thickBot="1" x14ac:dyDescent="0.35">
      <c r="A56" s="46">
        <f t="shared" si="69"/>
        <v>7</v>
      </c>
      <c r="B56" s="112" t="s">
        <v>60</v>
      </c>
      <c r="C56" s="113"/>
      <c r="D56" s="113"/>
      <c r="E56" s="113"/>
      <c r="F56" s="113"/>
      <c r="G56" s="113"/>
      <c r="H56" s="113"/>
      <c r="I56" s="113"/>
      <c r="J56" s="113"/>
      <c r="K56" s="113"/>
      <c r="L56" s="113"/>
      <c r="M56" s="113"/>
      <c r="N56" s="114"/>
    </row>
    <row r="57" spans="1:14" ht="15" thickBot="1" x14ac:dyDescent="0.35">
      <c r="A57" s="46">
        <f t="shared" si="69"/>
        <v>8</v>
      </c>
      <c r="B57" s="112" t="s">
        <v>61</v>
      </c>
      <c r="C57" s="113"/>
      <c r="D57" s="113"/>
      <c r="E57" s="113"/>
      <c r="F57" s="113"/>
      <c r="G57" s="113"/>
      <c r="H57" s="113"/>
      <c r="I57" s="113"/>
      <c r="J57" s="113"/>
      <c r="K57" s="113"/>
      <c r="L57" s="113"/>
      <c r="M57" s="113"/>
      <c r="N57" s="114"/>
    </row>
    <row r="58" spans="1:14" ht="15" thickBot="1" x14ac:dyDescent="0.35">
      <c r="A58" s="46">
        <f t="shared" si="69"/>
        <v>9</v>
      </c>
      <c r="B58" s="112" t="s">
        <v>62</v>
      </c>
      <c r="C58" s="113"/>
      <c r="D58" s="113"/>
      <c r="E58" s="113"/>
      <c r="F58" s="113"/>
      <c r="G58" s="113"/>
      <c r="H58" s="113"/>
      <c r="I58" s="113"/>
      <c r="J58" s="113"/>
      <c r="K58" s="113"/>
      <c r="L58" s="113"/>
      <c r="M58" s="113"/>
      <c r="N58" s="114"/>
    </row>
    <row r="59" spans="1:14" ht="15" thickBot="1" x14ac:dyDescent="0.35">
      <c r="A59" s="46">
        <f t="shared" si="69"/>
        <v>10</v>
      </c>
      <c r="B59" s="112" t="s">
        <v>63</v>
      </c>
      <c r="C59" s="113"/>
      <c r="D59" s="113"/>
      <c r="E59" s="113"/>
      <c r="F59" s="113"/>
      <c r="G59" s="113"/>
      <c r="H59" s="113"/>
      <c r="I59" s="113"/>
      <c r="J59" s="113"/>
      <c r="K59" s="113"/>
      <c r="L59" s="113"/>
      <c r="M59" s="113"/>
      <c r="N59" s="114"/>
    </row>
  </sheetData>
  <mergeCells count="147">
    <mergeCell ref="B14:D15"/>
    <mergeCell ref="E14:F14"/>
    <mergeCell ref="G14:H14"/>
    <mergeCell ref="I14:J14"/>
    <mergeCell ref="K14:L14"/>
    <mergeCell ref="M14:N14"/>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20:F20"/>
    <mergeCell ref="G20:H20"/>
    <mergeCell ref="I20:J20"/>
    <mergeCell ref="K20:L20"/>
    <mergeCell ref="M20:N20"/>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8:F28"/>
    <mergeCell ref="G28:H28"/>
    <mergeCell ref="I28:J28"/>
    <mergeCell ref="K28:L28"/>
    <mergeCell ref="M28:N28"/>
    <mergeCell ref="E29:F29"/>
    <mergeCell ref="G29:H29"/>
    <mergeCell ref="I29:J29"/>
    <mergeCell ref="K29:L29"/>
    <mergeCell ref="M29:N29"/>
    <mergeCell ref="E30:F30"/>
    <mergeCell ref="G30:H30"/>
    <mergeCell ref="I30:J30"/>
    <mergeCell ref="K30:L30"/>
    <mergeCell ref="M30:N30"/>
    <mergeCell ref="E31:F31"/>
    <mergeCell ref="G31:H31"/>
    <mergeCell ref="I31:J31"/>
    <mergeCell ref="K31:L31"/>
    <mergeCell ref="M31:N31"/>
    <mergeCell ref="E32:F32"/>
    <mergeCell ref="G32:H32"/>
    <mergeCell ref="I32:J32"/>
    <mergeCell ref="K32:L32"/>
    <mergeCell ref="M32:N32"/>
    <mergeCell ref="E33:F33"/>
    <mergeCell ref="G33:H33"/>
    <mergeCell ref="I33:J33"/>
    <mergeCell ref="K33:L33"/>
    <mergeCell ref="M33:N33"/>
    <mergeCell ref="E34:F34"/>
    <mergeCell ref="G34:H34"/>
    <mergeCell ref="I34:J34"/>
    <mergeCell ref="K34:L34"/>
    <mergeCell ref="M34:N34"/>
    <mergeCell ref="E35:F35"/>
    <mergeCell ref="G35:H35"/>
    <mergeCell ref="I35:J35"/>
    <mergeCell ref="K35:L35"/>
    <mergeCell ref="M35:N35"/>
    <mergeCell ref="E36:F36"/>
    <mergeCell ref="G36:H36"/>
    <mergeCell ref="I36:J36"/>
    <mergeCell ref="K36:L36"/>
    <mergeCell ref="M36:N36"/>
    <mergeCell ref="E38:F38"/>
    <mergeCell ref="G38:H38"/>
    <mergeCell ref="I38:J38"/>
    <mergeCell ref="K38:L38"/>
    <mergeCell ref="M38:N38"/>
    <mergeCell ref="E39:F39"/>
    <mergeCell ref="G39:H39"/>
    <mergeCell ref="I39:J39"/>
    <mergeCell ref="K39:L39"/>
    <mergeCell ref="M39:N39"/>
    <mergeCell ref="E41:F41"/>
    <mergeCell ref="G41:H41"/>
    <mergeCell ref="I41:J41"/>
    <mergeCell ref="K41:L41"/>
    <mergeCell ref="M41:N41"/>
    <mergeCell ref="E43:F43"/>
    <mergeCell ref="G43:H43"/>
    <mergeCell ref="I43:J43"/>
    <mergeCell ref="K43:L43"/>
    <mergeCell ref="M43:N43"/>
    <mergeCell ref="B55:N55"/>
    <mergeCell ref="B56:N56"/>
    <mergeCell ref="B57:N57"/>
    <mergeCell ref="B58:N58"/>
    <mergeCell ref="I46:J46"/>
    <mergeCell ref="K46:L46"/>
    <mergeCell ref="M46:N46"/>
    <mergeCell ref="B59:N59"/>
    <mergeCell ref="E44:F44"/>
    <mergeCell ref="G44:H44"/>
    <mergeCell ref="I44:J44"/>
    <mergeCell ref="K44:L44"/>
    <mergeCell ref="M44:N44"/>
    <mergeCell ref="A49:N49"/>
    <mergeCell ref="B50:N50"/>
    <mergeCell ref="B51:N51"/>
    <mergeCell ref="B52:N52"/>
    <mergeCell ref="B53:N53"/>
    <mergeCell ref="B54:N54"/>
    <mergeCell ref="E47:F47"/>
    <mergeCell ref="G47:H47"/>
    <mergeCell ref="I47:J47"/>
    <mergeCell ref="K47:L47"/>
    <mergeCell ref="M47:N47"/>
    <mergeCell ref="E45:F45"/>
    <mergeCell ref="G45:H45"/>
    <mergeCell ref="I45:J45"/>
    <mergeCell ref="K45:L45"/>
    <mergeCell ref="M45:N45"/>
    <mergeCell ref="E46:F46"/>
    <mergeCell ref="G46:H4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013A-7723-4556-8FD2-2279AE02B028}">
  <dimension ref="A1:N59"/>
  <sheetViews>
    <sheetView workbookViewId="0">
      <selection activeCell="E46" sqref="E46:F46"/>
    </sheetView>
  </sheetViews>
  <sheetFormatPr defaultRowHeight="14.4" x14ac:dyDescent="0.3"/>
  <cols>
    <col min="2" max="2" width="59.88671875" customWidth="1"/>
    <col min="3" max="3" width="9.109375" customWidth="1"/>
    <col min="4" max="4" width="19.33203125" customWidth="1"/>
    <col min="5" max="5" width="11.44140625" bestFit="1" customWidth="1"/>
    <col min="6" max="6" width="4.44140625" bestFit="1" customWidth="1"/>
    <col min="7" max="7" width="11.44140625" bestFit="1" customWidth="1"/>
    <col min="9" max="9" width="11.44140625" bestFit="1" customWidth="1"/>
    <col min="11" max="11" width="11.44140625" bestFit="1" customWidth="1"/>
    <col min="13" max="13" width="11.44140625" bestFit="1" customWidth="1"/>
  </cols>
  <sheetData>
    <row r="1" spans="1:14" ht="42.6" customHeight="1" x14ac:dyDescent="0.3">
      <c r="A1" s="1"/>
      <c r="B1" s="49" t="s">
        <v>64</v>
      </c>
      <c r="C1" s="2"/>
      <c r="D1" s="3" t="s">
        <v>0</v>
      </c>
      <c r="E1" s="4"/>
      <c r="F1" s="4"/>
      <c r="G1" s="4"/>
      <c r="H1" s="4"/>
      <c r="I1" s="4"/>
      <c r="J1" s="4"/>
      <c r="K1" s="4"/>
      <c r="L1" s="4"/>
      <c r="M1" s="4"/>
      <c r="N1" s="5"/>
    </row>
    <row r="2" spans="1:14" x14ac:dyDescent="0.3">
      <c r="A2" s="6"/>
      <c r="B2" s="7" t="s">
        <v>1</v>
      </c>
      <c r="C2" s="8"/>
      <c r="D2" s="7"/>
      <c r="E2" s="9"/>
      <c r="F2" s="9"/>
      <c r="G2" s="9"/>
      <c r="H2" s="9"/>
      <c r="I2" s="9"/>
      <c r="J2" s="9"/>
      <c r="K2" s="9"/>
      <c r="L2" s="9"/>
      <c r="M2" s="9"/>
      <c r="N2" s="10"/>
    </row>
    <row r="3" spans="1:14" x14ac:dyDescent="0.3">
      <c r="A3" s="6"/>
      <c r="B3" s="11" t="s">
        <v>2</v>
      </c>
      <c r="C3" s="12" t="s">
        <v>3</v>
      </c>
      <c r="D3" s="50">
        <v>5000000</v>
      </c>
      <c r="E3" s="9"/>
      <c r="F3" s="9"/>
      <c r="G3" s="9"/>
      <c r="H3" s="9"/>
      <c r="I3" s="9"/>
      <c r="J3" s="9"/>
      <c r="K3" s="9"/>
      <c r="L3" s="9"/>
      <c r="M3" s="9"/>
      <c r="N3" s="10"/>
    </row>
    <row r="4" spans="1:14" x14ac:dyDescent="0.3">
      <c r="A4" s="6"/>
      <c r="B4" s="11" t="s">
        <v>4</v>
      </c>
      <c r="C4" s="12" t="s">
        <v>5</v>
      </c>
      <c r="D4" s="51">
        <v>0.02</v>
      </c>
      <c r="E4" s="9"/>
      <c r="F4" s="9"/>
      <c r="G4" s="9"/>
      <c r="H4" s="9"/>
      <c r="I4" s="9"/>
      <c r="J4" s="9"/>
      <c r="K4" s="9"/>
      <c r="L4" s="9"/>
      <c r="M4" s="9"/>
      <c r="N4" s="10"/>
    </row>
    <row r="5" spans="1:14" x14ac:dyDescent="0.3">
      <c r="A5" s="6"/>
      <c r="B5" s="11" t="s">
        <v>6</v>
      </c>
      <c r="C5" s="12" t="s">
        <v>7</v>
      </c>
      <c r="D5" s="51">
        <v>0</v>
      </c>
      <c r="E5" s="9"/>
      <c r="F5" s="9"/>
      <c r="G5" s="9"/>
      <c r="H5" s="9"/>
      <c r="I5" s="9"/>
      <c r="J5" s="9"/>
      <c r="K5" s="9"/>
      <c r="L5" s="9"/>
      <c r="M5" s="9"/>
      <c r="N5" s="10"/>
    </row>
    <row r="6" spans="1:14" x14ac:dyDescent="0.3">
      <c r="A6" s="6"/>
      <c r="B6" s="11" t="s">
        <v>8</v>
      </c>
      <c r="C6" s="12" t="s">
        <v>9</v>
      </c>
      <c r="D6" s="51">
        <v>0.2</v>
      </c>
      <c r="E6" s="9"/>
      <c r="F6" s="9"/>
      <c r="G6" s="9"/>
      <c r="H6" s="9"/>
      <c r="I6" s="9"/>
      <c r="J6" s="9"/>
      <c r="K6" s="9"/>
      <c r="L6" s="9"/>
      <c r="M6" s="9"/>
      <c r="N6" s="10"/>
    </row>
    <row r="7" spans="1:14" x14ac:dyDescent="0.3">
      <c r="A7" s="6"/>
      <c r="B7" s="11" t="s">
        <v>10</v>
      </c>
      <c r="C7" s="12" t="s">
        <v>11</v>
      </c>
      <c r="D7" s="51">
        <v>0.12</v>
      </c>
      <c r="E7" s="9"/>
      <c r="F7" s="9"/>
      <c r="G7" s="9"/>
      <c r="H7" s="9"/>
      <c r="I7" s="9"/>
      <c r="J7" s="9"/>
      <c r="K7" s="9"/>
      <c r="L7" s="9"/>
      <c r="M7" s="9"/>
      <c r="N7" s="10"/>
    </row>
    <row r="8" spans="1:14" x14ac:dyDescent="0.3">
      <c r="A8" s="6"/>
      <c r="B8" s="11" t="s">
        <v>12</v>
      </c>
      <c r="C8" s="12" t="s">
        <v>13</v>
      </c>
      <c r="D8" s="51">
        <v>2.5000000000000001E-3</v>
      </c>
      <c r="E8" s="9"/>
      <c r="F8" s="9"/>
      <c r="G8" s="9"/>
      <c r="H8" s="9"/>
      <c r="I8" s="9"/>
      <c r="J8" s="9"/>
      <c r="K8" s="9"/>
      <c r="L8" s="9"/>
      <c r="M8" s="9"/>
      <c r="N8" s="13"/>
    </row>
    <row r="9" spans="1:14" x14ac:dyDescent="0.3">
      <c r="A9" s="6"/>
      <c r="B9" s="11" t="s">
        <v>77</v>
      </c>
      <c r="C9" s="12" t="s">
        <v>73</v>
      </c>
      <c r="D9" s="48">
        <v>0.18</v>
      </c>
      <c r="E9" s="9"/>
      <c r="F9" s="9"/>
      <c r="G9" s="9"/>
      <c r="H9" s="9"/>
      <c r="I9" s="9"/>
      <c r="J9" s="9"/>
      <c r="K9" s="9"/>
      <c r="L9" s="9"/>
      <c r="M9" s="9"/>
      <c r="N9" s="13"/>
    </row>
    <row r="10" spans="1:14" x14ac:dyDescent="0.3">
      <c r="A10" s="6"/>
      <c r="B10" s="11" t="s">
        <v>70</v>
      </c>
      <c r="C10" s="12" t="s">
        <v>74</v>
      </c>
      <c r="D10" s="51">
        <v>0.03</v>
      </c>
      <c r="E10" s="9"/>
      <c r="F10" s="9"/>
      <c r="G10" s="9"/>
      <c r="H10" s="9"/>
      <c r="I10" s="9"/>
      <c r="J10" s="9"/>
      <c r="K10" s="9"/>
      <c r="L10" s="9"/>
      <c r="M10" s="9"/>
      <c r="N10" s="13"/>
    </row>
    <row r="11" spans="1:14" x14ac:dyDescent="0.3">
      <c r="A11" s="6"/>
      <c r="B11" s="11" t="s">
        <v>71</v>
      </c>
      <c r="C11" s="12" t="s">
        <v>22</v>
      </c>
      <c r="D11" s="51">
        <v>0.02</v>
      </c>
      <c r="E11" s="9"/>
      <c r="F11" s="9"/>
      <c r="G11" s="9"/>
      <c r="H11" s="9"/>
      <c r="I11" s="9"/>
      <c r="J11" s="9"/>
      <c r="K11" s="9"/>
      <c r="L11" s="9"/>
      <c r="M11" s="9"/>
      <c r="N11" s="13"/>
    </row>
    <row r="12" spans="1:14" x14ac:dyDescent="0.3">
      <c r="A12" s="6"/>
      <c r="B12" s="11" t="s">
        <v>72</v>
      </c>
      <c r="C12" s="12" t="s">
        <v>83</v>
      </c>
      <c r="D12" s="51">
        <v>0.01</v>
      </c>
      <c r="E12" s="9"/>
      <c r="F12" s="9"/>
      <c r="G12" s="9"/>
      <c r="H12" s="9"/>
      <c r="I12" s="9"/>
      <c r="J12" s="9"/>
      <c r="K12" s="9"/>
      <c r="L12" s="9"/>
      <c r="M12" s="9"/>
      <c r="N12" s="13"/>
    </row>
    <row r="13" spans="1:14" ht="15" thickBot="1" x14ac:dyDescent="0.35">
      <c r="A13" s="6"/>
      <c r="B13" s="14"/>
      <c r="C13" s="15"/>
      <c r="D13" s="14"/>
      <c r="E13" s="16"/>
      <c r="F13" s="9"/>
      <c r="G13" s="9"/>
      <c r="H13" s="9"/>
      <c r="I13" s="9"/>
      <c r="J13" s="9"/>
      <c r="K13" s="9"/>
      <c r="L13" s="9"/>
      <c r="M13" s="9"/>
      <c r="N13" s="13"/>
    </row>
    <row r="14" spans="1:14" ht="15" thickBot="1" x14ac:dyDescent="0.35">
      <c r="A14" s="6"/>
      <c r="B14" s="75" t="s">
        <v>14</v>
      </c>
      <c r="C14" s="76"/>
      <c r="D14" s="77"/>
      <c r="E14" s="81" t="s">
        <v>15</v>
      </c>
      <c r="F14" s="82"/>
      <c r="G14" s="83" t="s">
        <v>16</v>
      </c>
      <c r="H14" s="84"/>
      <c r="I14" s="81" t="s">
        <v>17</v>
      </c>
      <c r="J14" s="82"/>
      <c r="K14" s="81" t="s">
        <v>18</v>
      </c>
      <c r="L14" s="82"/>
      <c r="M14" s="83" t="s">
        <v>19</v>
      </c>
      <c r="N14" s="82"/>
    </row>
    <row r="15" spans="1:14" ht="15" thickBot="1" x14ac:dyDescent="0.35">
      <c r="A15" s="6"/>
      <c r="B15" s="78"/>
      <c r="C15" s="79"/>
      <c r="D15" s="80"/>
      <c r="E15" s="17" t="s">
        <v>20</v>
      </c>
      <c r="F15" s="18">
        <v>0.3</v>
      </c>
      <c r="G15" s="19" t="s">
        <v>20</v>
      </c>
      <c r="H15" s="20">
        <v>0.4</v>
      </c>
      <c r="I15" s="21" t="s">
        <v>20</v>
      </c>
      <c r="J15" s="22">
        <v>0.5</v>
      </c>
      <c r="K15" s="21" t="s">
        <v>20</v>
      </c>
      <c r="L15" s="22">
        <v>-0.1</v>
      </c>
      <c r="M15" s="19" t="s">
        <v>20</v>
      </c>
      <c r="N15" s="22">
        <v>0</v>
      </c>
    </row>
    <row r="16" spans="1:14" x14ac:dyDescent="0.3">
      <c r="A16" s="6"/>
      <c r="B16" s="23" t="s">
        <v>21</v>
      </c>
      <c r="C16" s="24" t="s">
        <v>22</v>
      </c>
      <c r="D16" s="25" t="s">
        <v>94</v>
      </c>
      <c r="E16" s="87">
        <f>D3</f>
        <v>5000000</v>
      </c>
      <c r="F16" s="88"/>
      <c r="G16" s="89">
        <f>E38</f>
        <v>6173201.8870000001</v>
      </c>
      <c r="H16" s="90"/>
      <c r="I16" s="91">
        <f>G38</f>
        <v>8087176.0391159095</v>
      </c>
      <c r="J16" s="92"/>
      <c r="K16" s="91">
        <f>I38</f>
        <v>11204384.877056889</v>
      </c>
      <c r="L16" s="92"/>
      <c r="M16" s="89">
        <f>K38</f>
        <v>9806761.6720969342</v>
      </c>
      <c r="N16" s="92"/>
    </row>
    <row r="17" spans="1:14" x14ac:dyDescent="0.3">
      <c r="A17" s="6"/>
      <c r="B17" s="26" t="s">
        <v>23</v>
      </c>
      <c r="C17" s="12" t="s">
        <v>24</v>
      </c>
      <c r="D17" s="69" t="s">
        <v>92</v>
      </c>
      <c r="E17" s="93">
        <f>E16*F15</f>
        <v>1500000</v>
      </c>
      <c r="F17" s="94"/>
      <c r="G17" s="95">
        <f>G16*H15</f>
        <v>2469280.7548000002</v>
      </c>
      <c r="H17" s="96"/>
      <c r="I17" s="93">
        <f>I16*J15</f>
        <v>4043588.0195579547</v>
      </c>
      <c r="J17" s="94"/>
      <c r="K17" s="93">
        <f>K16*L15</f>
        <v>-1120438.4877056889</v>
      </c>
      <c r="L17" s="94"/>
      <c r="M17" s="95">
        <f>M16*N15</f>
        <v>0</v>
      </c>
      <c r="N17" s="94"/>
    </row>
    <row r="18" spans="1:14" x14ac:dyDescent="0.3">
      <c r="A18" s="6"/>
      <c r="B18" s="27" t="s">
        <v>25</v>
      </c>
      <c r="C18" s="28" t="s">
        <v>26</v>
      </c>
      <c r="D18" s="29" t="s">
        <v>93</v>
      </c>
      <c r="E18" s="97">
        <f>E16+E17</f>
        <v>6500000</v>
      </c>
      <c r="F18" s="98"/>
      <c r="G18" s="99">
        <f>G16+G17</f>
        <v>8642482.6418000013</v>
      </c>
      <c r="H18" s="100"/>
      <c r="I18" s="97">
        <f>I16+I17</f>
        <v>12130764.058673864</v>
      </c>
      <c r="J18" s="98"/>
      <c r="K18" s="97">
        <f>K16+K17</f>
        <v>10083946.3893512</v>
      </c>
      <c r="L18" s="98"/>
      <c r="M18" s="99">
        <f>M16+M17</f>
        <v>9806761.6720969342</v>
      </c>
      <c r="N18" s="98"/>
    </row>
    <row r="19" spans="1:14" x14ac:dyDescent="0.3">
      <c r="A19" s="6"/>
      <c r="B19" s="30"/>
      <c r="C19" s="31"/>
      <c r="D19" s="31"/>
      <c r="E19" s="32"/>
      <c r="F19" s="33"/>
      <c r="G19" s="31"/>
      <c r="H19" s="31"/>
      <c r="I19" s="32"/>
      <c r="J19" s="33"/>
      <c r="K19" s="32"/>
      <c r="L19" s="33"/>
      <c r="M19" s="31"/>
      <c r="N19" s="33"/>
    </row>
    <row r="20" spans="1:14" x14ac:dyDescent="0.3">
      <c r="A20" s="6"/>
      <c r="B20" s="34" t="s">
        <v>27</v>
      </c>
      <c r="C20" s="24" t="s">
        <v>28</v>
      </c>
      <c r="D20" s="69" t="s">
        <v>95</v>
      </c>
      <c r="E20" s="101">
        <f>(E18+E16)/2</f>
        <v>5750000</v>
      </c>
      <c r="F20" s="102"/>
      <c r="G20" s="101">
        <f t="shared" ref="G20" si="0">(G18+G16)/2</f>
        <v>7407842.2644000007</v>
      </c>
      <c r="H20" s="102"/>
      <c r="I20" s="101">
        <f t="shared" ref="I20" si="1">(I18+I16)/2</f>
        <v>10108970.048894886</v>
      </c>
      <c r="J20" s="102"/>
      <c r="K20" s="101">
        <f t="shared" ref="K20" si="2">(K18+K16)/2</f>
        <v>10644165.633204045</v>
      </c>
      <c r="L20" s="102"/>
      <c r="M20" s="101">
        <f t="shared" ref="M20" si="3">(M18+M16)/2</f>
        <v>9806761.6720969342</v>
      </c>
      <c r="N20" s="102"/>
    </row>
    <row r="21" spans="1:14" x14ac:dyDescent="0.3">
      <c r="A21" s="6"/>
      <c r="B21" s="30"/>
      <c r="C21" s="31"/>
      <c r="D21" s="31"/>
      <c r="E21" s="32"/>
      <c r="F21" s="33"/>
      <c r="G21" s="31"/>
      <c r="H21" s="31"/>
      <c r="I21" s="32"/>
      <c r="J21" s="33"/>
      <c r="K21" s="32"/>
      <c r="L21" s="33"/>
      <c r="M21" s="31"/>
      <c r="N21" s="33"/>
    </row>
    <row r="22" spans="1:14" x14ac:dyDescent="0.3">
      <c r="A22" s="6"/>
      <c r="B22" s="26" t="s">
        <v>29</v>
      </c>
      <c r="C22" s="72" t="s">
        <v>30</v>
      </c>
      <c r="D22" s="69" t="s">
        <v>96</v>
      </c>
      <c r="E22" s="93">
        <f>$E$20*-D5</f>
        <v>0</v>
      </c>
      <c r="F22" s="94"/>
      <c r="G22" s="93">
        <f t="shared" ref="G22" si="4">$E$20*-F5</f>
        <v>0</v>
      </c>
      <c r="H22" s="94"/>
      <c r="I22" s="93">
        <f t="shared" ref="I22" si="5">$E$20*-H5</f>
        <v>0</v>
      </c>
      <c r="J22" s="94"/>
      <c r="K22" s="93">
        <f t="shared" ref="K22" si="6">$E$20*-J5</f>
        <v>0</v>
      </c>
      <c r="L22" s="94"/>
      <c r="M22" s="93">
        <f t="shared" ref="M22" si="7">$E$20*-L5</f>
        <v>0</v>
      </c>
      <c r="N22" s="94"/>
    </row>
    <row r="23" spans="1:14" x14ac:dyDescent="0.3">
      <c r="A23" s="6"/>
      <c r="B23" s="26" t="s">
        <v>12</v>
      </c>
      <c r="C23" s="72" t="s">
        <v>31</v>
      </c>
      <c r="D23" s="69" t="s">
        <v>97</v>
      </c>
      <c r="E23" s="93">
        <f>-E20*$D$8</f>
        <v>-14375</v>
      </c>
      <c r="F23" s="94"/>
      <c r="G23" s="93">
        <f t="shared" ref="G23" si="8">-G20*$D$8</f>
        <v>-18519.605661000001</v>
      </c>
      <c r="H23" s="94"/>
      <c r="I23" s="93">
        <f t="shared" ref="I23" si="9">-I20*$D$8</f>
        <v>-25272.425122237215</v>
      </c>
      <c r="J23" s="94"/>
      <c r="K23" s="93">
        <f t="shared" ref="K23" si="10">-K20*$D$8</f>
        <v>-26610.414083010113</v>
      </c>
      <c r="L23" s="94"/>
      <c r="M23" s="93">
        <f t="shared" ref="M23" si="11">-M20*$D$8</f>
        <v>-24516.904180242334</v>
      </c>
      <c r="N23" s="94"/>
    </row>
    <row r="24" spans="1:14" x14ac:dyDescent="0.3">
      <c r="A24" s="6"/>
      <c r="B24" s="26" t="s">
        <v>65</v>
      </c>
      <c r="C24" s="72" t="s">
        <v>33</v>
      </c>
      <c r="D24" s="70" t="s">
        <v>105</v>
      </c>
      <c r="E24" s="93">
        <f>+(E20+E23)*-$D$4</f>
        <v>-114712.5</v>
      </c>
      <c r="F24" s="94"/>
      <c r="G24" s="93">
        <f t="shared" ref="G24" si="12">+(G20+G23)*-$D$4</f>
        <v>-147786.45317478001</v>
      </c>
      <c r="H24" s="94"/>
      <c r="I24" s="93">
        <f t="shared" ref="I24" si="13">+(I20+I23)*-$D$4</f>
        <v>-201673.952475453</v>
      </c>
      <c r="J24" s="94"/>
      <c r="K24" s="93">
        <f t="shared" ref="K24" si="14">+(K20+K23)*-$D$4</f>
        <v>-212351.10438242072</v>
      </c>
      <c r="L24" s="94"/>
      <c r="M24" s="93">
        <f t="shared" ref="M24" si="15">+(M20+M23)*-$D$4</f>
        <v>-195644.89535833386</v>
      </c>
      <c r="N24" s="94"/>
    </row>
    <row r="25" spans="1:14" x14ac:dyDescent="0.3">
      <c r="A25" s="6"/>
      <c r="B25" s="26" t="s">
        <v>76</v>
      </c>
      <c r="C25" s="72" t="s">
        <v>34</v>
      </c>
      <c r="D25" s="70" t="s">
        <v>99</v>
      </c>
      <c r="E25" s="85">
        <f>$D$9*E24</f>
        <v>-20648.25</v>
      </c>
      <c r="F25" s="86"/>
      <c r="G25" s="85">
        <f t="shared" ref="G25" si="16">$D$9*G24</f>
        <v>-26601.561571460399</v>
      </c>
      <c r="H25" s="86"/>
      <c r="I25" s="85">
        <f t="shared" ref="I25" si="17">$D$9*I24</f>
        <v>-36301.311445581538</v>
      </c>
      <c r="J25" s="86"/>
      <c r="K25" s="85">
        <f t="shared" ref="K25" si="18">$D$9*K24</f>
        <v>-38223.198788835725</v>
      </c>
      <c r="L25" s="86"/>
      <c r="M25" s="85">
        <f t="shared" ref="M25" si="19">$D$9*M24</f>
        <v>-35216.081164500094</v>
      </c>
      <c r="N25" s="86"/>
    </row>
    <row r="26" spans="1:14" x14ac:dyDescent="0.3">
      <c r="A26" s="6"/>
      <c r="B26" s="26" t="s">
        <v>81</v>
      </c>
      <c r="C26" s="12" t="s">
        <v>36</v>
      </c>
      <c r="D26" s="70" t="s">
        <v>98</v>
      </c>
      <c r="E26" s="93">
        <f>SUM(E22:F25)</f>
        <v>-149735.75</v>
      </c>
      <c r="F26" s="94"/>
      <c r="G26" s="93">
        <f t="shared" ref="G26" si="20">SUM(G22:H25)</f>
        <v>-192907.62040724041</v>
      </c>
      <c r="H26" s="94"/>
      <c r="I26" s="93">
        <f t="shared" ref="I26" si="21">SUM(I22:J25)</f>
        <v>-263247.68904327176</v>
      </c>
      <c r="J26" s="94"/>
      <c r="K26" s="93">
        <f t="shared" ref="K26" si="22">SUM(K22:L25)</f>
        <v>-277184.71725426655</v>
      </c>
      <c r="L26" s="94"/>
      <c r="M26" s="93">
        <f t="shared" ref="M26" si="23">SUM(M22:N25)</f>
        <v>-255377.88070307628</v>
      </c>
      <c r="N26" s="94"/>
    </row>
    <row r="27" spans="1:14" x14ac:dyDescent="0.3">
      <c r="A27" s="6"/>
      <c r="B27" s="30"/>
      <c r="C27" s="31"/>
      <c r="D27" s="31"/>
      <c r="E27" s="32"/>
      <c r="F27" s="33"/>
      <c r="G27" s="31"/>
      <c r="H27" s="31"/>
      <c r="I27" s="32"/>
      <c r="J27" s="33"/>
      <c r="K27" s="32"/>
      <c r="L27" s="33"/>
      <c r="M27" s="31"/>
      <c r="N27" s="33"/>
    </row>
    <row r="28" spans="1:14" x14ac:dyDescent="0.3">
      <c r="A28" s="6"/>
      <c r="B28" s="26" t="s">
        <v>35</v>
      </c>
      <c r="C28" s="8" t="s">
        <v>38</v>
      </c>
      <c r="D28" s="70" t="s">
        <v>100</v>
      </c>
      <c r="E28" s="93">
        <f>E18+E26</f>
        <v>6350264.25</v>
      </c>
      <c r="F28" s="94"/>
      <c r="G28" s="95">
        <f>G18+G26</f>
        <v>8449575.0213927608</v>
      </c>
      <c r="H28" s="96"/>
      <c r="I28" s="93">
        <f>I18+I26</f>
        <v>11867516.369630592</v>
      </c>
      <c r="J28" s="94"/>
      <c r="K28" s="93">
        <f>K18+K26</f>
        <v>9806761.6720969342</v>
      </c>
      <c r="L28" s="94"/>
      <c r="M28" s="95">
        <f>M18+M26</f>
        <v>9551383.7913938574</v>
      </c>
      <c r="N28" s="94"/>
    </row>
    <row r="29" spans="1:14" x14ac:dyDescent="0.3">
      <c r="A29" s="6"/>
      <c r="B29" s="36" t="s">
        <v>37</v>
      </c>
      <c r="C29" s="12" t="s">
        <v>40</v>
      </c>
      <c r="D29" s="37"/>
      <c r="E29" s="103">
        <f>E16</f>
        <v>5000000</v>
      </c>
      <c r="F29" s="104"/>
      <c r="G29" s="103">
        <f>E41</f>
        <v>6173201.8870000001</v>
      </c>
      <c r="H29" s="104"/>
      <c r="I29" s="103">
        <f t="shared" ref="I29" si="24">G41</f>
        <v>8087176.0391159095</v>
      </c>
      <c r="J29" s="104"/>
      <c r="K29" s="103">
        <f t="shared" ref="K29" si="25">I41</f>
        <v>11204384.877056889</v>
      </c>
      <c r="L29" s="104"/>
      <c r="M29" s="103">
        <f t="shared" ref="M29" si="26">K41</f>
        <v>11204384.877056889</v>
      </c>
      <c r="N29" s="104"/>
    </row>
    <row r="30" spans="1:14" x14ac:dyDescent="0.3">
      <c r="A30" s="6"/>
      <c r="B30" s="38" t="s">
        <v>39</v>
      </c>
      <c r="C30" s="12" t="s">
        <v>42</v>
      </c>
      <c r="D30" s="71" t="s">
        <v>106</v>
      </c>
      <c r="E30" s="93">
        <f>E29*$D$7</f>
        <v>600000</v>
      </c>
      <c r="F30" s="94"/>
      <c r="G30" s="93">
        <f t="shared" ref="G30" si="27">G29*$D$7</f>
        <v>740784.22644</v>
      </c>
      <c r="H30" s="94"/>
      <c r="I30" s="93">
        <f t="shared" ref="I30" si="28">I29*$D$7</f>
        <v>970461.12469390908</v>
      </c>
      <c r="J30" s="94"/>
      <c r="K30" s="93">
        <f t="shared" ref="K30" si="29">K29*$D$7</f>
        <v>1344526.1852468266</v>
      </c>
      <c r="L30" s="94"/>
      <c r="M30" s="93">
        <f t="shared" ref="M30" si="30">M29*$D$7</f>
        <v>1344526.1852468266</v>
      </c>
      <c r="N30" s="94"/>
    </row>
    <row r="31" spans="1:14" x14ac:dyDescent="0.3">
      <c r="A31" s="6"/>
      <c r="B31" s="38"/>
      <c r="C31" s="12"/>
      <c r="D31" s="39"/>
      <c r="E31" s="93"/>
      <c r="F31" s="94"/>
      <c r="G31" s="95"/>
      <c r="H31" s="96"/>
      <c r="I31" s="93"/>
      <c r="J31" s="94"/>
      <c r="K31" s="93"/>
      <c r="L31" s="94"/>
      <c r="M31" s="95"/>
      <c r="N31" s="94"/>
    </row>
    <row r="32" spans="1:14" x14ac:dyDescent="0.3">
      <c r="A32" s="6"/>
      <c r="B32" s="26" t="s">
        <v>41</v>
      </c>
      <c r="C32" s="12" t="s">
        <v>44</v>
      </c>
      <c r="D32" s="35" t="s">
        <v>101</v>
      </c>
      <c r="E32" s="93">
        <f>E28-(E29+E30)</f>
        <v>750264.25</v>
      </c>
      <c r="F32" s="94"/>
      <c r="G32" s="93">
        <f>G28-(G29+G30)</f>
        <v>1535588.9079527603</v>
      </c>
      <c r="H32" s="94"/>
      <c r="I32" s="93">
        <f>I28-(I29+I30)</f>
        <v>2809879.2058207728</v>
      </c>
      <c r="J32" s="94"/>
      <c r="K32" s="93">
        <f>K28-(K29+K30)</f>
        <v>-2742149.3902067821</v>
      </c>
      <c r="L32" s="94"/>
      <c r="M32" s="93">
        <f>M28-(M29+M30)</f>
        <v>-2997527.2709098589</v>
      </c>
      <c r="N32" s="94"/>
    </row>
    <row r="33" spans="1:14" ht="28.8" x14ac:dyDescent="0.3">
      <c r="A33" s="6"/>
      <c r="B33" s="38" t="s">
        <v>43</v>
      </c>
      <c r="C33" s="12" t="s">
        <v>45</v>
      </c>
      <c r="D33" s="70" t="s">
        <v>107</v>
      </c>
      <c r="E33" s="93">
        <f>+IF(E36="Yes",(E28-E29-E30),(0))</f>
        <v>750264.25</v>
      </c>
      <c r="F33" s="94"/>
      <c r="G33" s="93">
        <f>+IF(G36="Yes",(G28-G29-G30),(0))</f>
        <v>1535588.9079527608</v>
      </c>
      <c r="H33" s="94"/>
      <c r="I33" s="93">
        <f>+IF(I36="Yes",(I28-I29-I30),(0))</f>
        <v>2809879.2058207733</v>
      </c>
      <c r="J33" s="94"/>
      <c r="K33" s="93">
        <f t="shared" ref="K33" si="31">+IF(K36="Yes",(K28-K29-K30),(0))</f>
        <v>0</v>
      </c>
      <c r="L33" s="94"/>
      <c r="M33" s="93">
        <f t="shared" ref="M33" si="32">+IF(M36="Yes",(M28-M29-M30),(0))</f>
        <v>0</v>
      </c>
      <c r="N33" s="94"/>
    </row>
    <row r="34" spans="1:14" x14ac:dyDescent="0.3">
      <c r="A34" s="6"/>
      <c r="B34" s="38" t="s">
        <v>80</v>
      </c>
      <c r="C34" s="12" t="s">
        <v>82</v>
      </c>
      <c r="D34" s="39" t="s">
        <v>103</v>
      </c>
      <c r="E34" s="93">
        <f>E33*-$D$6</f>
        <v>-150052.85</v>
      </c>
      <c r="F34" s="105"/>
      <c r="G34" s="93">
        <f t="shared" ref="G34" si="33">G33*-$D$6</f>
        <v>-307117.78159055219</v>
      </c>
      <c r="H34" s="105"/>
      <c r="I34" s="93">
        <f t="shared" ref="I34" si="34">I33*-$D$6</f>
        <v>-561975.8411641547</v>
      </c>
      <c r="J34" s="105"/>
      <c r="K34" s="93">
        <f t="shared" ref="K34" si="35">K33*-$D$6</f>
        <v>0</v>
      </c>
      <c r="L34" s="105"/>
      <c r="M34" s="93">
        <f t="shared" ref="M34" si="36">M33*-$D$6</f>
        <v>0</v>
      </c>
      <c r="N34" s="105"/>
    </row>
    <row r="35" spans="1:14" x14ac:dyDescent="0.3">
      <c r="A35" s="6"/>
      <c r="B35" s="38" t="s">
        <v>76</v>
      </c>
      <c r="C35" s="12" t="s">
        <v>47</v>
      </c>
      <c r="D35" s="39" t="s">
        <v>102</v>
      </c>
      <c r="E35" s="85">
        <f>$D$9*E34</f>
        <v>-27009.512999999999</v>
      </c>
      <c r="F35" s="86"/>
      <c r="G35" s="85">
        <f t="shared" ref="G35" si="37">$D$9*G34</f>
        <v>-55281.200686299395</v>
      </c>
      <c r="H35" s="86"/>
      <c r="I35" s="85">
        <f t="shared" ref="I35" si="38">$D$9*I34</f>
        <v>-101155.65140954785</v>
      </c>
      <c r="J35" s="86"/>
      <c r="K35" s="85">
        <f t="shared" ref="K35" si="39">$D$9*K34</f>
        <v>0</v>
      </c>
      <c r="L35" s="86"/>
      <c r="M35" s="85">
        <f t="shared" ref="M35" si="40">$D$9*M34</f>
        <v>0</v>
      </c>
      <c r="N35" s="86"/>
    </row>
    <row r="36" spans="1:14" x14ac:dyDescent="0.3">
      <c r="A36" s="6"/>
      <c r="B36" s="26" t="s">
        <v>46</v>
      </c>
      <c r="C36" s="12" t="s">
        <v>49</v>
      </c>
      <c r="D36" s="35"/>
      <c r="E36" s="93" t="str">
        <f>IF(E28&gt;(E29+E30),("Yes"),("No Pfee"))</f>
        <v>Yes</v>
      </c>
      <c r="F36" s="94"/>
      <c r="G36" s="93" t="str">
        <f>IF(G28&gt;(G29+G30),("Yes"),("No Pfee"))</f>
        <v>Yes</v>
      </c>
      <c r="H36" s="94"/>
      <c r="I36" s="93" t="str">
        <f t="shared" ref="I36" si="41">IF(I28&gt;(I29+I30),("Yes"),("No Pfee"))</f>
        <v>Yes</v>
      </c>
      <c r="J36" s="94"/>
      <c r="K36" s="93" t="str">
        <f t="shared" ref="K36" si="42">IF(K28&gt;(K29+K30),("Yes"),("No Pfee"))</f>
        <v>No Pfee</v>
      </c>
      <c r="L36" s="94"/>
      <c r="M36" s="93" t="str">
        <f t="shared" ref="M36" si="43">IF(M28&gt;(M29+M30),("Yes"),("No Pfee"))</f>
        <v>No Pfee</v>
      </c>
      <c r="N36" s="94"/>
    </row>
    <row r="37" spans="1:14" x14ac:dyDescent="0.3">
      <c r="A37" s="6"/>
      <c r="B37" s="30"/>
      <c r="C37" s="31"/>
      <c r="D37" s="31"/>
      <c r="E37" s="32"/>
      <c r="F37" s="33"/>
      <c r="G37" s="31"/>
      <c r="H37" s="31"/>
      <c r="I37" s="32"/>
      <c r="J37" s="33"/>
      <c r="K37" s="32"/>
      <c r="L37" s="33"/>
      <c r="M37" s="31"/>
      <c r="N37" s="33"/>
    </row>
    <row r="38" spans="1:14" ht="28.8" x14ac:dyDescent="0.3">
      <c r="A38" s="6"/>
      <c r="B38" s="26" t="s">
        <v>48</v>
      </c>
      <c r="C38" s="12" t="s">
        <v>51</v>
      </c>
      <c r="D38" s="35" t="s">
        <v>104</v>
      </c>
      <c r="E38" s="93">
        <f>E28+E34+E35</f>
        <v>6173201.8870000001</v>
      </c>
      <c r="F38" s="105"/>
      <c r="G38" s="93">
        <f>G28+G34+G35</f>
        <v>8087176.0391159095</v>
      </c>
      <c r="H38" s="105"/>
      <c r="I38" s="93">
        <f t="shared" ref="I38" si="44">I28+I34+I35</f>
        <v>11204384.877056889</v>
      </c>
      <c r="J38" s="105"/>
      <c r="K38" s="93">
        <f t="shared" ref="K38" si="45">K28+K34+K35</f>
        <v>9806761.6720969342</v>
      </c>
      <c r="L38" s="105"/>
      <c r="M38" s="93">
        <f t="shared" ref="M38" si="46">M28+M34+M35</f>
        <v>9551383.7913938574</v>
      </c>
      <c r="N38" s="105"/>
    </row>
    <row r="39" spans="1:14" ht="15" thickBot="1" x14ac:dyDescent="0.35">
      <c r="A39" s="6"/>
      <c r="B39" s="26" t="s">
        <v>50</v>
      </c>
      <c r="C39" s="43" t="s">
        <v>52</v>
      </c>
      <c r="D39" s="35" t="s">
        <v>108</v>
      </c>
      <c r="E39" s="111">
        <f>E38/E16-1</f>
        <v>0.2346403774000001</v>
      </c>
      <c r="F39" s="94"/>
      <c r="G39" s="111">
        <f>G38/G16-1</f>
        <v>0.31004561120000007</v>
      </c>
      <c r="H39" s="94"/>
      <c r="I39" s="111">
        <f t="shared" ref="I39" si="47">I38/I16-1</f>
        <v>0.38545084499999982</v>
      </c>
      <c r="J39" s="94"/>
      <c r="K39" s="111">
        <f t="shared" ref="K39" si="48">K38/K16-1</f>
        <v>-0.12473895000000002</v>
      </c>
      <c r="L39" s="94"/>
      <c r="M39" s="111">
        <f t="shared" ref="M39" si="49">M38/M16-1</f>
        <v>-2.6041000000000092E-2</v>
      </c>
      <c r="N39" s="94"/>
    </row>
    <row r="40" spans="1:14" x14ac:dyDescent="0.3">
      <c r="A40" s="6"/>
      <c r="B40" s="30"/>
      <c r="C40" s="31"/>
      <c r="D40" s="31"/>
      <c r="E40" s="40"/>
      <c r="F40" s="41"/>
      <c r="G40" s="31"/>
      <c r="H40" s="31"/>
      <c r="I40" s="32"/>
      <c r="J40" s="33"/>
      <c r="K40" s="32"/>
      <c r="L40" s="33"/>
      <c r="M40" s="31"/>
      <c r="N40" s="33"/>
    </row>
    <row r="41" spans="1:14" ht="29.4" thickBot="1" x14ac:dyDescent="0.35">
      <c r="A41" s="6"/>
      <c r="B41" s="42" t="s">
        <v>78</v>
      </c>
      <c r="C41" s="43" t="s">
        <v>66</v>
      </c>
      <c r="D41" s="44" t="s">
        <v>109</v>
      </c>
      <c r="E41" s="106">
        <f>IF(E36="Yes",E38,E29)</f>
        <v>6173201.8870000001</v>
      </c>
      <c r="F41" s="107"/>
      <c r="G41" s="106">
        <f t="shared" ref="G41" si="50">IF(G36="Yes",G38,G29)</f>
        <v>8087176.0391159095</v>
      </c>
      <c r="H41" s="107"/>
      <c r="I41" s="106">
        <f t="shared" ref="I41" si="51">IF(I36="Yes",I38,I29)</f>
        <v>11204384.877056889</v>
      </c>
      <c r="J41" s="107"/>
      <c r="K41" s="106">
        <f t="shared" ref="K41" si="52">IF(K36="Yes",K38,K29)</f>
        <v>11204384.877056889</v>
      </c>
      <c r="L41" s="107"/>
      <c r="M41" s="106">
        <f t="shared" ref="M41" si="53">IF(M36="Yes",M38,M29)</f>
        <v>11204384.877056889</v>
      </c>
      <c r="N41" s="107"/>
    </row>
    <row r="42" spans="1:14" x14ac:dyDescent="0.3">
      <c r="A42" s="6"/>
      <c r="B42" s="64"/>
      <c r="C42" s="65"/>
      <c r="D42" s="65"/>
      <c r="E42" s="66"/>
      <c r="F42" s="63"/>
      <c r="G42" s="62"/>
      <c r="H42" s="62"/>
      <c r="I42" s="66"/>
      <c r="J42" s="63"/>
      <c r="K42" s="66"/>
      <c r="L42" s="63"/>
      <c r="M42" s="62"/>
      <c r="N42" s="63"/>
    </row>
    <row r="43" spans="1:14" ht="43.8" thickBot="1" x14ac:dyDescent="0.35">
      <c r="A43" s="6"/>
      <c r="B43" s="42" t="s">
        <v>79</v>
      </c>
      <c r="C43" s="43" t="s">
        <v>84</v>
      </c>
      <c r="D43" s="44" t="s">
        <v>110</v>
      </c>
      <c r="E43" s="106">
        <f>IF(E36="Yes",E28,E29)</f>
        <v>6350264.25</v>
      </c>
      <c r="F43" s="107"/>
      <c r="G43" s="106">
        <f>IF(G36="Yes",G28,E43)</f>
        <v>8449575.0213927608</v>
      </c>
      <c r="H43" s="107"/>
      <c r="I43" s="106">
        <f t="shared" ref="I43" si="54">IF(I36="Yes",I28,G43)</f>
        <v>11867516.369630592</v>
      </c>
      <c r="J43" s="107"/>
      <c r="K43" s="106">
        <f t="shared" ref="K43" si="55">IF(K36="Yes",K28,I43)</f>
        <v>11867516.369630592</v>
      </c>
      <c r="L43" s="107"/>
      <c r="M43" s="106">
        <f t="shared" ref="M43" si="56">IF(M36="Yes",M28,K43)</f>
        <v>11867516.369630592</v>
      </c>
      <c r="N43" s="107"/>
    </row>
    <row r="44" spans="1:14" x14ac:dyDescent="0.3">
      <c r="A44" s="6"/>
      <c r="B44" s="55" t="s">
        <v>75</v>
      </c>
      <c r="C44" s="59" t="s">
        <v>85</v>
      </c>
      <c r="D44" s="56" t="s">
        <v>114</v>
      </c>
      <c r="E44" s="115">
        <f>E38*$D$10</f>
        <v>185196.05661</v>
      </c>
      <c r="F44" s="116"/>
      <c r="G44" s="115">
        <f>G38*$D$11</f>
        <v>161743.5207823182</v>
      </c>
      <c r="H44" s="116"/>
      <c r="I44" s="115">
        <f>I38*$D$12</f>
        <v>112043.84877056889</v>
      </c>
      <c r="J44" s="116"/>
      <c r="K44" s="115">
        <v>0</v>
      </c>
      <c r="L44" s="116"/>
      <c r="M44" s="115">
        <v>0</v>
      </c>
      <c r="N44" s="116"/>
    </row>
    <row r="45" spans="1:14" x14ac:dyDescent="0.3">
      <c r="A45" s="6"/>
      <c r="B45" s="53" t="s">
        <v>69</v>
      </c>
      <c r="C45" s="59" t="s">
        <v>86</v>
      </c>
      <c r="D45" s="56" t="s">
        <v>115</v>
      </c>
      <c r="E45" s="85">
        <f>E38-E44</f>
        <v>5988005.8303899998</v>
      </c>
      <c r="F45" s="86"/>
      <c r="G45" s="85">
        <f t="shared" ref="G45" si="57">G38-G44</f>
        <v>7925432.5183335915</v>
      </c>
      <c r="H45" s="86"/>
      <c r="I45" s="85">
        <f t="shared" ref="I45" si="58">I38-I44</f>
        <v>11092341.028286321</v>
      </c>
      <c r="J45" s="86"/>
      <c r="K45" s="85">
        <f t="shared" ref="K45" si="59">K38-K44</f>
        <v>9806761.6720969342</v>
      </c>
      <c r="L45" s="86"/>
      <c r="M45" s="85">
        <f t="shared" ref="M45" si="60">M38-M44</f>
        <v>9551383.7913938574</v>
      </c>
      <c r="N45" s="86"/>
    </row>
    <row r="46" spans="1:14" x14ac:dyDescent="0.3">
      <c r="A46" s="6"/>
      <c r="B46" s="52" t="s">
        <v>67</v>
      </c>
      <c r="C46" s="59" t="s">
        <v>87</v>
      </c>
      <c r="D46" s="57" t="s">
        <v>116</v>
      </c>
      <c r="E46" s="119">
        <f>(E45/E16-1)</f>
        <v>0.19760116607799993</v>
      </c>
      <c r="F46" s="120"/>
      <c r="G46" s="119">
        <f t="shared" ref="G46" si="61">(G45/G16-1)</f>
        <v>0.28384469897600018</v>
      </c>
      <c r="H46" s="120"/>
      <c r="I46" s="119">
        <f t="shared" ref="I46" si="62">(I45/I16-1)</f>
        <v>0.37159633654999991</v>
      </c>
      <c r="J46" s="120"/>
      <c r="K46" s="119">
        <f t="shared" ref="K46" si="63">(K45/K16-1)</f>
        <v>-0.12473895000000002</v>
      </c>
      <c r="L46" s="120"/>
      <c r="M46" s="119">
        <f t="shared" ref="M46" si="64">(M45/M16-1)</f>
        <v>-2.6041000000000092E-2</v>
      </c>
      <c r="N46" s="120"/>
    </row>
    <row r="47" spans="1:14" ht="15" thickBot="1" x14ac:dyDescent="0.35">
      <c r="A47" s="6"/>
      <c r="B47" s="54" t="s">
        <v>68</v>
      </c>
      <c r="C47" s="60" t="s">
        <v>111</v>
      </c>
      <c r="D47" s="58" t="s">
        <v>117</v>
      </c>
      <c r="E47" s="117">
        <f>E38/E16-1</f>
        <v>0.2346403774000001</v>
      </c>
      <c r="F47" s="118"/>
      <c r="G47" s="117">
        <f t="shared" ref="G47" si="65">G38/G16-1</f>
        <v>0.31004561120000007</v>
      </c>
      <c r="H47" s="118"/>
      <c r="I47" s="117">
        <f t="shared" ref="I47" si="66">I38/I16-1</f>
        <v>0.38545084499999982</v>
      </c>
      <c r="J47" s="118"/>
      <c r="K47" s="117">
        <f t="shared" ref="K47" si="67">K38/K16-1</f>
        <v>-0.12473895000000002</v>
      </c>
      <c r="L47" s="118"/>
      <c r="M47" s="117">
        <f t="shared" ref="M47" si="68">M38/M16-1</f>
        <v>-2.6041000000000092E-2</v>
      </c>
      <c r="N47" s="118"/>
    </row>
    <row r="48" spans="1:14" ht="15" thickBot="1" x14ac:dyDescent="0.35">
      <c r="A48" s="6"/>
      <c r="B48" s="45"/>
      <c r="C48" s="15"/>
      <c r="D48" s="14"/>
      <c r="E48" s="9"/>
      <c r="F48" s="9"/>
      <c r="G48" s="9"/>
      <c r="H48" s="9"/>
      <c r="I48" s="9"/>
      <c r="J48" s="9"/>
      <c r="K48" s="9"/>
      <c r="L48" s="9"/>
      <c r="M48" s="9"/>
      <c r="N48" s="13"/>
    </row>
    <row r="49" spans="1:14" ht="15" thickBot="1" x14ac:dyDescent="0.35">
      <c r="A49" s="108" t="s">
        <v>53</v>
      </c>
      <c r="B49" s="109"/>
      <c r="C49" s="109"/>
      <c r="D49" s="109"/>
      <c r="E49" s="109"/>
      <c r="F49" s="109"/>
      <c r="G49" s="109"/>
      <c r="H49" s="109"/>
      <c r="I49" s="109"/>
      <c r="J49" s="109"/>
      <c r="K49" s="109"/>
      <c r="L49" s="109"/>
      <c r="M49" s="109"/>
      <c r="N49" s="110"/>
    </row>
    <row r="50" spans="1:14" ht="15" thickBot="1" x14ac:dyDescent="0.35">
      <c r="A50" s="46">
        <v>1</v>
      </c>
      <c r="B50" s="112" t="s">
        <v>54</v>
      </c>
      <c r="C50" s="113"/>
      <c r="D50" s="113"/>
      <c r="E50" s="113"/>
      <c r="F50" s="113"/>
      <c r="G50" s="113"/>
      <c r="H50" s="113"/>
      <c r="I50" s="113"/>
      <c r="J50" s="113"/>
      <c r="K50" s="113"/>
      <c r="L50" s="113"/>
      <c r="M50" s="113"/>
      <c r="N50" s="114"/>
    </row>
    <row r="51" spans="1:14" ht="15" thickBot="1" x14ac:dyDescent="0.35">
      <c r="A51" s="46">
        <f t="shared" ref="A51:A59" si="69">+A50+1</f>
        <v>2</v>
      </c>
      <c r="B51" s="112" t="s">
        <v>55</v>
      </c>
      <c r="C51" s="113"/>
      <c r="D51" s="113"/>
      <c r="E51" s="113"/>
      <c r="F51" s="113"/>
      <c r="G51" s="113"/>
      <c r="H51" s="113"/>
      <c r="I51" s="113"/>
      <c r="J51" s="113"/>
      <c r="K51" s="113"/>
      <c r="L51" s="113"/>
      <c r="M51" s="113"/>
      <c r="N51" s="114"/>
    </row>
    <row r="52" spans="1:14" ht="15" thickBot="1" x14ac:dyDescent="0.35">
      <c r="A52" s="46">
        <f t="shared" si="69"/>
        <v>3</v>
      </c>
      <c r="B52" s="112" t="s">
        <v>56</v>
      </c>
      <c r="C52" s="113"/>
      <c r="D52" s="113"/>
      <c r="E52" s="113"/>
      <c r="F52" s="113"/>
      <c r="G52" s="113"/>
      <c r="H52" s="113"/>
      <c r="I52" s="113"/>
      <c r="J52" s="113"/>
      <c r="K52" s="113"/>
      <c r="L52" s="113"/>
      <c r="M52" s="113"/>
      <c r="N52" s="114"/>
    </row>
    <row r="53" spans="1:14" ht="15" thickBot="1" x14ac:dyDescent="0.35">
      <c r="A53" s="46">
        <f t="shared" si="69"/>
        <v>4</v>
      </c>
      <c r="B53" s="112" t="s">
        <v>57</v>
      </c>
      <c r="C53" s="113"/>
      <c r="D53" s="113"/>
      <c r="E53" s="113"/>
      <c r="F53" s="113"/>
      <c r="G53" s="113"/>
      <c r="H53" s="113"/>
      <c r="I53" s="113"/>
      <c r="J53" s="113"/>
      <c r="K53" s="113"/>
      <c r="L53" s="113"/>
      <c r="M53" s="113"/>
      <c r="N53" s="114"/>
    </row>
    <row r="54" spans="1:14" ht="15" thickBot="1" x14ac:dyDescent="0.35">
      <c r="A54" s="46">
        <f t="shared" si="69"/>
        <v>5</v>
      </c>
      <c r="B54" s="112" t="s">
        <v>58</v>
      </c>
      <c r="C54" s="113"/>
      <c r="D54" s="113"/>
      <c r="E54" s="113"/>
      <c r="F54" s="113"/>
      <c r="G54" s="113"/>
      <c r="H54" s="113"/>
      <c r="I54" s="113"/>
      <c r="J54" s="113"/>
      <c r="K54" s="113"/>
      <c r="L54" s="113"/>
      <c r="M54" s="113"/>
      <c r="N54" s="114"/>
    </row>
    <row r="55" spans="1:14" ht="15" thickBot="1" x14ac:dyDescent="0.35">
      <c r="A55" s="46">
        <f t="shared" si="69"/>
        <v>6</v>
      </c>
      <c r="B55" s="112" t="s">
        <v>59</v>
      </c>
      <c r="C55" s="113"/>
      <c r="D55" s="113"/>
      <c r="E55" s="113"/>
      <c r="F55" s="113"/>
      <c r="G55" s="113"/>
      <c r="H55" s="113"/>
      <c r="I55" s="113"/>
      <c r="J55" s="113"/>
      <c r="K55" s="113"/>
      <c r="L55" s="113"/>
      <c r="M55" s="113"/>
      <c r="N55" s="114"/>
    </row>
    <row r="56" spans="1:14" ht="15" thickBot="1" x14ac:dyDescent="0.35">
      <c r="A56" s="46">
        <f t="shared" si="69"/>
        <v>7</v>
      </c>
      <c r="B56" s="112" t="s">
        <v>60</v>
      </c>
      <c r="C56" s="113"/>
      <c r="D56" s="113"/>
      <c r="E56" s="113"/>
      <c r="F56" s="113"/>
      <c r="G56" s="113"/>
      <c r="H56" s="113"/>
      <c r="I56" s="113"/>
      <c r="J56" s="113"/>
      <c r="K56" s="113"/>
      <c r="L56" s="113"/>
      <c r="M56" s="113"/>
      <c r="N56" s="114"/>
    </row>
    <row r="57" spans="1:14" ht="15" thickBot="1" x14ac:dyDescent="0.35">
      <c r="A57" s="46">
        <f t="shared" si="69"/>
        <v>8</v>
      </c>
      <c r="B57" s="112" t="s">
        <v>61</v>
      </c>
      <c r="C57" s="113"/>
      <c r="D57" s="113"/>
      <c r="E57" s="113"/>
      <c r="F57" s="113"/>
      <c r="G57" s="113"/>
      <c r="H57" s="113"/>
      <c r="I57" s="113"/>
      <c r="J57" s="113"/>
      <c r="K57" s="113"/>
      <c r="L57" s="113"/>
      <c r="M57" s="113"/>
      <c r="N57" s="114"/>
    </row>
    <row r="58" spans="1:14" ht="15" thickBot="1" x14ac:dyDescent="0.35">
      <c r="A58" s="46">
        <f t="shared" si="69"/>
        <v>9</v>
      </c>
      <c r="B58" s="112" t="s">
        <v>62</v>
      </c>
      <c r="C58" s="113"/>
      <c r="D58" s="113"/>
      <c r="E58" s="113"/>
      <c r="F58" s="113"/>
      <c r="G58" s="113"/>
      <c r="H58" s="113"/>
      <c r="I58" s="113"/>
      <c r="J58" s="113"/>
      <c r="K58" s="113"/>
      <c r="L58" s="113"/>
      <c r="M58" s="113"/>
      <c r="N58" s="114"/>
    </row>
    <row r="59" spans="1:14" ht="15" thickBot="1" x14ac:dyDescent="0.35">
      <c r="A59" s="46">
        <f t="shared" si="69"/>
        <v>10</v>
      </c>
      <c r="B59" s="112" t="s">
        <v>63</v>
      </c>
      <c r="C59" s="113"/>
      <c r="D59" s="113"/>
      <c r="E59" s="113"/>
      <c r="F59" s="113"/>
      <c r="G59" s="113"/>
      <c r="H59" s="113"/>
      <c r="I59" s="113"/>
      <c r="J59" s="113"/>
      <c r="K59" s="113"/>
      <c r="L59" s="113"/>
      <c r="M59" s="113"/>
      <c r="N59" s="114"/>
    </row>
  </sheetData>
  <mergeCells count="147">
    <mergeCell ref="B14:D15"/>
    <mergeCell ref="E14:F14"/>
    <mergeCell ref="G14:H14"/>
    <mergeCell ref="I14:J14"/>
    <mergeCell ref="K14:L14"/>
    <mergeCell ref="M14:N14"/>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20:F20"/>
    <mergeCell ref="G20:H20"/>
    <mergeCell ref="I20:J20"/>
    <mergeCell ref="K20:L20"/>
    <mergeCell ref="M20:N20"/>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8:F28"/>
    <mergeCell ref="G28:H28"/>
    <mergeCell ref="I28:J28"/>
    <mergeCell ref="K28:L28"/>
    <mergeCell ref="M28:N28"/>
    <mergeCell ref="E29:F29"/>
    <mergeCell ref="G29:H29"/>
    <mergeCell ref="I29:J29"/>
    <mergeCell ref="K29:L29"/>
    <mergeCell ref="M29:N29"/>
    <mergeCell ref="E30:F30"/>
    <mergeCell ref="G30:H30"/>
    <mergeCell ref="I30:J30"/>
    <mergeCell ref="K30:L30"/>
    <mergeCell ref="M30:N30"/>
    <mergeCell ref="E31:F31"/>
    <mergeCell ref="G31:H31"/>
    <mergeCell ref="I31:J31"/>
    <mergeCell ref="K31:L31"/>
    <mergeCell ref="M31:N31"/>
    <mergeCell ref="E32:F32"/>
    <mergeCell ref="G32:H32"/>
    <mergeCell ref="I32:J32"/>
    <mergeCell ref="K32:L32"/>
    <mergeCell ref="M32:N32"/>
    <mergeCell ref="E33:F33"/>
    <mergeCell ref="G33:H33"/>
    <mergeCell ref="I33:J33"/>
    <mergeCell ref="K33:L33"/>
    <mergeCell ref="M33:N33"/>
    <mergeCell ref="E34:F34"/>
    <mergeCell ref="G34:H34"/>
    <mergeCell ref="I34:J34"/>
    <mergeCell ref="K34:L34"/>
    <mergeCell ref="M34:N34"/>
    <mergeCell ref="E35:F35"/>
    <mergeCell ref="G35:H35"/>
    <mergeCell ref="I35:J35"/>
    <mergeCell ref="K35:L35"/>
    <mergeCell ref="M35:N35"/>
    <mergeCell ref="E36:F36"/>
    <mergeCell ref="G36:H36"/>
    <mergeCell ref="I36:J36"/>
    <mergeCell ref="K36:L36"/>
    <mergeCell ref="M36:N36"/>
    <mergeCell ref="E38:F38"/>
    <mergeCell ref="G38:H38"/>
    <mergeCell ref="I38:J38"/>
    <mergeCell ref="K38:L38"/>
    <mergeCell ref="M38:N38"/>
    <mergeCell ref="E39:F39"/>
    <mergeCell ref="G39:H39"/>
    <mergeCell ref="I39:J39"/>
    <mergeCell ref="K39:L39"/>
    <mergeCell ref="M39:N39"/>
    <mergeCell ref="E41:F41"/>
    <mergeCell ref="G41:H41"/>
    <mergeCell ref="I41:J41"/>
    <mergeCell ref="K41:L41"/>
    <mergeCell ref="M41:N41"/>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B59:N59"/>
    <mergeCell ref="A49:N49"/>
    <mergeCell ref="B50:N50"/>
    <mergeCell ref="B51:N51"/>
    <mergeCell ref="B52:N52"/>
    <mergeCell ref="B53:N53"/>
    <mergeCell ref="B54:N54"/>
    <mergeCell ref="E47:F47"/>
    <mergeCell ref="G47:H47"/>
    <mergeCell ref="I47:J47"/>
    <mergeCell ref="K47:L47"/>
    <mergeCell ref="M47:N47"/>
    <mergeCell ref="B55:N55"/>
    <mergeCell ref="B56:N56"/>
    <mergeCell ref="B57:N57"/>
    <mergeCell ref="B58:N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C6F0-1638-4680-9959-2405C6A07D52}">
  <dimension ref="A1:N40"/>
  <sheetViews>
    <sheetView topLeftCell="A2" workbookViewId="0">
      <selection activeCell="D27" sqref="D27"/>
    </sheetView>
  </sheetViews>
  <sheetFormatPr defaultRowHeight="14.4" x14ac:dyDescent="0.3"/>
  <cols>
    <col min="2" max="2" width="59.88671875" customWidth="1"/>
    <col min="3" max="3" width="5.88671875" customWidth="1"/>
    <col min="4" max="4" width="17.5546875" customWidth="1"/>
    <col min="5" max="5" width="14.44140625" customWidth="1"/>
    <col min="6" max="6" width="4.44140625" bestFit="1" customWidth="1"/>
    <col min="7" max="7" width="11.44140625" bestFit="1" customWidth="1"/>
    <col min="9" max="9" width="11.44140625" bestFit="1" customWidth="1"/>
    <col min="11" max="11" width="11.44140625" bestFit="1" customWidth="1"/>
    <col min="13" max="13" width="11.44140625" bestFit="1" customWidth="1"/>
  </cols>
  <sheetData>
    <row r="1" spans="1:14" ht="42.6" customHeight="1" x14ac:dyDescent="0.3">
      <c r="A1" s="1"/>
      <c r="B1" s="49" t="s">
        <v>64</v>
      </c>
      <c r="C1" s="2"/>
      <c r="D1" s="3" t="s">
        <v>0</v>
      </c>
      <c r="E1" s="4"/>
      <c r="F1" s="4"/>
      <c r="G1" s="4"/>
      <c r="H1" s="4"/>
      <c r="I1" s="4"/>
      <c r="J1" s="4"/>
      <c r="K1" s="4"/>
      <c r="L1" s="4"/>
      <c r="M1" s="4"/>
      <c r="N1" s="5"/>
    </row>
    <row r="2" spans="1:14" x14ac:dyDescent="0.3">
      <c r="A2" s="6"/>
      <c r="B2" s="7" t="s">
        <v>1</v>
      </c>
      <c r="C2" s="8"/>
      <c r="D2" s="7"/>
      <c r="E2" s="9"/>
      <c r="F2" s="9"/>
      <c r="G2" s="9"/>
      <c r="H2" s="9"/>
      <c r="I2" s="9"/>
      <c r="J2" s="9" t="s">
        <v>30</v>
      </c>
      <c r="K2" s="9"/>
      <c r="L2" s="9"/>
      <c r="M2" s="9"/>
      <c r="N2" s="10"/>
    </row>
    <row r="3" spans="1:14" x14ac:dyDescent="0.3">
      <c r="A3" s="6"/>
      <c r="B3" s="11" t="s">
        <v>2</v>
      </c>
      <c r="C3" s="12" t="s">
        <v>3</v>
      </c>
      <c r="D3" s="50">
        <v>5000000</v>
      </c>
      <c r="E3" s="9"/>
      <c r="F3" s="9"/>
      <c r="G3" s="9"/>
      <c r="H3" s="9"/>
      <c r="I3" s="9"/>
      <c r="J3" s="9"/>
      <c r="K3" s="9"/>
      <c r="L3" s="9"/>
      <c r="M3" s="9"/>
      <c r="N3" s="10"/>
    </row>
    <row r="4" spans="1:14" x14ac:dyDescent="0.3">
      <c r="A4" s="6"/>
      <c r="B4" s="11" t="s">
        <v>4</v>
      </c>
      <c r="C4" s="12" t="s">
        <v>5</v>
      </c>
      <c r="D4" s="51">
        <v>0.02</v>
      </c>
      <c r="E4" s="9"/>
      <c r="F4" s="9"/>
      <c r="G4" s="9"/>
      <c r="H4" s="9"/>
      <c r="I4" s="9"/>
      <c r="J4" s="9"/>
      <c r="K4" s="9"/>
      <c r="L4" s="9"/>
      <c r="M4" s="9"/>
      <c r="N4" s="10"/>
    </row>
    <row r="5" spans="1:14" x14ac:dyDescent="0.3">
      <c r="A5" s="6"/>
      <c r="B5" s="11" t="s">
        <v>6</v>
      </c>
      <c r="C5" s="12" t="s">
        <v>7</v>
      </c>
      <c r="D5" s="51">
        <v>0</v>
      </c>
      <c r="E5" s="9"/>
      <c r="F5" s="9"/>
      <c r="G5" s="9"/>
      <c r="H5" s="9"/>
      <c r="I5" s="9"/>
      <c r="J5" s="9"/>
      <c r="K5" s="9"/>
      <c r="L5" s="9"/>
      <c r="M5" s="9"/>
      <c r="N5" s="10"/>
    </row>
    <row r="6" spans="1:14" x14ac:dyDescent="0.3">
      <c r="A6" s="6"/>
      <c r="B6" s="11" t="s">
        <v>8</v>
      </c>
      <c r="C6" s="12" t="s">
        <v>9</v>
      </c>
      <c r="D6" s="51">
        <v>0.2</v>
      </c>
      <c r="E6" s="9"/>
      <c r="F6" s="9"/>
      <c r="G6" s="9"/>
      <c r="H6" s="9"/>
      <c r="I6" s="9"/>
      <c r="J6" s="9"/>
      <c r="K6" s="9"/>
      <c r="L6" s="9"/>
      <c r="M6" s="9"/>
      <c r="N6" s="10"/>
    </row>
    <row r="7" spans="1:14" x14ac:dyDescent="0.3">
      <c r="A7" s="6"/>
      <c r="B7" s="11" t="s">
        <v>10</v>
      </c>
      <c r="C7" s="12" t="s">
        <v>11</v>
      </c>
      <c r="D7" s="51">
        <v>0.12</v>
      </c>
      <c r="E7" s="9"/>
      <c r="F7" s="9"/>
      <c r="G7" s="9"/>
      <c r="H7" s="9"/>
      <c r="I7" s="9"/>
      <c r="J7" s="9"/>
      <c r="K7" s="9"/>
      <c r="L7" s="9"/>
      <c r="M7" s="9"/>
      <c r="N7" s="10"/>
    </row>
    <row r="8" spans="1:14" x14ac:dyDescent="0.3">
      <c r="A8" s="6"/>
      <c r="B8" s="11" t="s">
        <v>12</v>
      </c>
      <c r="C8" s="12" t="s">
        <v>13</v>
      </c>
      <c r="D8" s="51">
        <v>2.5000000000000001E-3</v>
      </c>
      <c r="E8" s="9"/>
      <c r="F8" s="9"/>
      <c r="G8" s="9"/>
      <c r="H8" s="9"/>
      <c r="I8" s="9"/>
      <c r="J8" s="9"/>
      <c r="K8" s="9"/>
      <c r="L8" s="9"/>
      <c r="M8" s="9"/>
      <c r="N8" s="13"/>
    </row>
    <row r="9" spans="1:14" x14ac:dyDescent="0.3">
      <c r="A9" s="6"/>
      <c r="B9" s="11" t="s">
        <v>77</v>
      </c>
      <c r="C9" s="12" t="s">
        <v>73</v>
      </c>
      <c r="D9" s="48">
        <v>0.18</v>
      </c>
      <c r="E9" s="9"/>
      <c r="F9" s="9"/>
      <c r="G9" s="9"/>
      <c r="H9" s="9"/>
      <c r="I9" s="9"/>
      <c r="J9" s="9"/>
      <c r="K9" s="9"/>
      <c r="L9" s="9"/>
      <c r="M9" s="9"/>
      <c r="N9" s="13"/>
    </row>
    <row r="10" spans="1:14" ht="15" thickBot="1" x14ac:dyDescent="0.35">
      <c r="A10" s="6"/>
      <c r="B10" s="14"/>
      <c r="C10" s="15"/>
      <c r="D10" s="14"/>
      <c r="E10" s="16"/>
      <c r="F10" s="9"/>
      <c r="G10" s="9"/>
      <c r="H10" s="9"/>
      <c r="I10" s="9"/>
      <c r="J10" s="9"/>
      <c r="K10" s="9"/>
      <c r="L10" s="9"/>
      <c r="M10" s="9"/>
      <c r="N10" s="13"/>
    </row>
    <row r="11" spans="1:14" ht="15" thickBot="1" x14ac:dyDescent="0.35">
      <c r="A11" s="6"/>
      <c r="B11" s="75" t="s">
        <v>14</v>
      </c>
      <c r="C11" s="76"/>
      <c r="D11" s="77"/>
      <c r="E11" s="81" t="s">
        <v>15</v>
      </c>
      <c r="F11" s="82"/>
      <c r="G11" s="83" t="s">
        <v>16</v>
      </c>
      <c r="H11" s="84"/>
      <c r="I11" s="81" t="s">
        <v>17</v>
      </c>
      <c r="J11" s="82"/>
      <c r="K11" s="81" t="s">
        <v>18</v>
      </c>
      <c r="L11" s="82"/>
      <c r="M11" s="83" t="s">
        <v>19</v>
      </c>
      <c r="N11" s="82"/>
    </row>
    <row r="12" spans="1:14" ht="15" thickBot="1" x14ac:dyDescent="0.35">
      <c r="A12" s="6"/>
      <c r="B12" s="78"/>
      <c r="C12" s="79"/>
      <c r="D12" s="80"/>
      <c r="E12" s="17" t="s">
        <v>20</v>
      </c>
      <c r="F12" s="18">
        <v>0.25</v>
      </c>
      <c r="G12" s="19" t="s">
        <v>20</v>
      </c>
      <c r="H12" s="20">
        <v>-0.1</v>
      </c>
      <c r="I12" s="21" t="s">
        <v>20</v>
      </c>
      <c r="J12" s="22">
        <v>0.21</v>
      </c>
      <c r="K12" s="21" t="s">
        <v>20</v>
      </c>
      <c r="L12" s="22">
        <v>0.2</v>
      </c>
      <c r="M12" s="19" t="s">
        <v>20</v>
      </c>
      <c r="N12" s="22">
        <v>-0.1</v>
      </c>
    </row>
    <row r="13" spans="1:14" x14ac:dyDescent="0.3">
      <c r="A13" s="6"/>
      <c r="B13" s="23" t="s">
        <v>21</v>
      </c>
      <c r="C13" s="24" t="s">
        <v>22</v>
      </c>
      <c r="D13" s="25" t="s">
        <v>94</v>
      </c>
      <c r="E13" s="87">
        <f>D3</f>
        <v>5000000</v>
      </c>
      <c r="F13" s="88"/>
      <c r="G13" s="89">
        <f>E25</f>
        <v>6103519.375</v>
      </c>
      <c r="H13" s="90"/>
      <c r="I13" s="89">
        <f t="shared" ref="I13" si="0">G25</f>
        <v>5342172.7768578436</v>
      </c>
      <c r="J13" s="90"/>
      <c r="K13" s="89">
        <f t="shared" ref="K13" si="1">I25</f>
        <v>6310306.4089812096</v>
      </c>
      <c r="L13" s="90"/>
      <c r="M13" s="89">
        <f t="shared" ref="M13" si="2">K25</f>
        <v>7391608.332661544</v>
      </c>
      <c r="N13" s="90"/>
    </row>
    <row r="14" spans="1:14" x14ac:dyDescent="0.3">
      <c r="A14" s="6"/>
      <c r="B14" s="26" t="s">
        <v>23</v>
      </c>
      <c r="C14" s="12" t="s">
        <v>24</v>
      </c>
      <c r="D14" s="69" t="s">
        <v>92</v>
      </c>
      <c r="E14" s="93">
        <f>E13*F12</f>
        <v>1250000</v>
      </c>
      <c r="F14" s="94"/>
      <c r="G14" s="95">
        <f>G13*H12</f>
        <v>-610351.9375</v>
      </c>
      <c r="H14" s="96"/>
      <c r="I14" s="93">
        <f>I13*J12</f>
        <v>1121856.2831401471</v>
      </c>
      <c r="J14" s="94"/>
      <c r="K14" s="93">
        <f>K13*L12</f>
        <v>1262061.2817962421</v>
      </c>
      <c r="L14" s="94"/>
      <c r="M14" s="95">
        <f>M13*N12</f>
        <v>-739160.8332661544</v>
      </c>
      <c r="N14" s="94"/>
    </row>
    <row r="15" spans="1:14" x14ac:dyDescent="0.3">
      <c r="A15" s="6"/>
      <c r="B15" s="27" t="s">
        <v>25</v>
      </c>
      <c r="C15" s="28" t="s">
        <v>26</v>
      </c>
      <c r="D15" s="29" t="s">
        <v>93</v>
      </c>
      <c r="E15" s="97">
        <f>E13+E14</f>
        <v>6250000</v>
      </c>
      <c r="F15" s="98"/>
      <c r="G15" s="99">
        <f>G13+G14</f>
        <v>5493167.4375</v>
      </c>
      <c r="H15" s="100"/>
      <c r="I15" s="97">
        <f>I13+I14</f>
        <v>6464029.0599979907</v>
      </c>
      <c r="J15" s="98"/>
      <c r="K15" s="97">
        <f>K13+K14</f>
        <v>7572367.6907774517</v>
      </c>
      <c r="L15" s="98"/>
      <c r="M15" s="99">
        <f>M13+M14</f>
        <v>6652447.4993953891</v>
      </c>
      <c r="N15" s="98"/>
    </row>
    <row r="16" spans="1:14" x14ac:dyDescent="0.3">
      <c r="A16" s="6"/>
      <c r="B16" s="30"/>
      <c r="C16" s="31"/>
      <c r="D16" s="31"/>
      <c r="E16" s="32"/>
      <c r="F16" s="33"/>
      <c r="G16" s="31"/>
      <c r="H16" s="31"/>
      <c r="I16" s="32"/>
      <c r="J16" s="33"/>
      <c r="K16" s="32"/>
      <c r="L16" s="33"/>
      <c r="M16" s="31"/>
      <c r="N16" s="33"/>
    </row>
    <row r="17" spans="1:14" x14ac:dyDescent="0.3">
      <c r="A17" s="6"/>
      <c r="B17" s="34" t="s">
        <v>27</v>
      </c>
      <c r="C17" s="24" t="s">
        <v>28</v>
      </c>
      <c r="D17" s="69" t="s">
        <v>95</v>
      </c>
      <c r="E17" s="101">
        <f>(E15+E13)/2</f>
        <v>5625000</v>
      </c>
      <c r="F17" s="102"/>
      <c r="G17" s="101">
        <f t="shared" ref="G17" si="3">(G15+G13)/2</f>
        <v>5798343.40625</v>
      </c>
      <c r="H17" s="102"/>
      <c r="I17" s="101">
        <f t="shared" ref="I17" si="4">(I15+I13)/2</f>
        <v>5903100.9184279172</v>
      </c>
      <c r="J17" s="102"/>
      <c r="K17" s="101">
        <f t="shared" ref="K17" si="5">(K15+K13)/2</f>
        <v>6941337.0498793311</v>
      </c>
      <c r="L17" s="102"/>
      <c r="M17" s="101">
        <f t="shared" ref="M17" si="6">(M15+M13)/2</f>
        <v>7022027.9160284661</v>
      </c>
      <c r="N17" s="102"/>
    </row>
    <row r="18" spans="1:14" x14ac:dyDescent="0.3">
      <c r="A18" s="6"/>
      <c r="B18" s="30"/>
      <c r="C18" s="31"/>
      <c r="D18" s="31"/>
      <c r="E18" s="32"/>
      <c r="F18" s="33"/>
      <c r="G18" s="31"/>
      <c r="H18" s="31"/>
      <c r="I18" s="32"/>
      <c r="J18" s="33"/>
      <c r="K18" s="32"/>
      <c r="L18" s="33"/>
      <c r="M18" s="31"/>
      <c r="N18" s="33"/>
    </row>
    <row r="19" spans="1:14" x14ac:dyDescent="0.3">
      <c r="A19" s="6"/>
      <c r="B19" s="26" t="s">
        <v>29</v>
      </c>
      <c r="C19" s="72" t="s">
        <v>30</v>
      </c>
      <c r="D19" s="69" t="s">
        <v>96</v>
      </c>
      <c r="E19" s="93">
        <f>$E$17*-D5</f>
        <v>0</v>
      </c>
      <c r="F19" s="94"/>
      <c r="G19" s="93">
        <f t="shared" ref="G19" si="7">$E$17*-F5</f>
        <v>0</v>
      </c>
      <c r="H19" s="94"/>
      <c r="I19" s="93">
        <f t="shared" ref="I19" si="8">$E$17*-H5</f>
        <v>0</v>
      </c>
      <c r="J19" s="94"/>
      <c r="K19" s="93">
        <f t="shared" ref="K19" si="9">$E$17*-J5</f>
        <v>0</v>
      </c>
      <c r="L19" s="94"/>
      <c r="M19" s="93">
        <f t="shared" ref="M19" si="10">$E$17*-L5</f>
        <v>0</v>
      </c>
      <c r="N19" s="94"/>
    </row>
    <row r="20" spans="1:14" x14ac:dyDescent="0.3">
      <c r="A20" s="6"/>
      <c r="B20" s="26" t="s">
        <v>12</v>
      </c>
      <c r="C20" s="72" t="s">
        <v>31</v>
      </c>
      <c r="D20" s="69" t="s">
        <v>97</v>
      </c>
      <c r="E20" s="93">
        <f>-E17*$D$8</f>
        <v>-14062.5</v>
      </c>
      <c r="F20" s="94"/>
      <c r="G20" s="93">
        <f t="shared" ref="G20" si="11">-G17*$D$8</f>
        <v>-14495.858515625001</v>
      </c>
      <c r="H20" s="94"/>
      <c r="I20" s="93">
        <f t="shared" ref="I20" si="12">-I17*$D$8</f>
        <v>-14757.752296069793</v>
      </c>
      <c r="J20" s="94"/>
      <c r="K20" s="93">
        <f t="shared" ref="K20" si="13">-K17*$D$8</f>
        <v>-17353.342624698329</v>
      </c>
      <c r="L20" s="94"/>
      <c r="M20" s="93">
        <f t="shared" ref="M20" si="14">-M17*$D$8</f>
        <v>-17555.069790071164</v>
      </c>
      <c r="N20" s="94"/>
    </row>
    <row r="21" spans="1:14" x14ac:dyDescent="0.3">
      <c r="A21" s="6"/>
      <c r="B21" s="26" t="s">
        <v>65</v>
      </c>
      <c r="C21" s="72" t="s">
        <v>33</v>
      </c>
      <c r="D21" s="70" t="s">
        <v>105</v>
      </c>
      <c r="E21" s="93">
        <f>+(E17+E20)*-$D$4</f>
        <v>-112218.75</v>
      </c>
      <c r="F21" s="94"/>
      <c r="G21" s="93">
        <f t="shared" ref="G21" si="15">+(G17+G20)*-$D$4</f>
        <v>-115676.95095468751</v>
      </c>
      <c r="H21" s="94"/>
      <c r="I21" s="93">
        <f t="shared" ref="I21" si="16">+(I17+I20)*-$D$4</f>
        <v>-117766.86332263696</v>
      </c>
      <c r="J21" s="94"/>
      <c r="K21" s="93">
        <f t="shared" ref="K21" si="17">+(K17+K20)*-$D$4</f>
        <v>-138479.67414509266</v>
      </c>
      <c r="L21" s="94"/>
      <c r="M21" s="93">
        <f t="shared" ref="M21" si="18">+(M17+M20)*-$D$4</f>
        <v>-140089.4569247679</v>
      </c>
      <c r="N21" s="94"/>
    </row>
    <row r="22" spans="1:14" x14ac:dyDescent="0.3">
      <c r="A22" s="6"/>
      <c r="B22" s="26" t="s">
        <v>76</v>
      </c>
      <c r="C22" s="72" t="s">
        <v>34</v>
      </c>
      <c r="D22" s="70" t="s">
        <v>99</v>
      </c>
      <c r="E22" s="85">
        <f>$D$9*E21</f>
        <v>-20199.375</v>
      </c>
      <c r="F22" s="86"/>
      <c r="G22" s="85">
        <f t="shared" ref="G22" si="19">$D$9*G21</f>
        <v>-20821.851171843751</v>
      </c>
      <c r="H22" s="86"/>
      <c r="I22" s="85">
        <f t="shared" ref="I22" si="20">$D$9*I21</f>
        <v>-21198.035398074651</v>
      </c>
      <c r="J22" s="86"/>
      <c r="K22" s="85">
        <f t="shared" ref="K22" si="21">$D$9*K21</f>
        <v>-24926.341346116678</v>
      </c>
      <c r="L22" s="86"/>
      <c r="M22" s="85">
        <f t="shared" ref="M22" si="22">$D$9*M21</f>
        <v>-25216.10224645822</v>
      </c>
      <c r="N22" s="86"/>
    </row>
    <row r="23" spans="1:14" x14ac:dyDescent="0.3">
      <c r="A23" s="6"/>
      <c r="B23" s="26" t="s">
        <v>81</v>
      </c>
      <c r="C23" s="12" t="s">
        <v>36</v>
      </c>
      <c r="D23" s="70" t="s">
        <v>118</v>
      </c>
      <c r="E23" s="93">
        <f>SUM(E19:F22)</f>
        <v>-146480.625</v>
      </c>
      <c r="F23" s="94"/>
      <c r="G23" s="93">
        <f t="shared" ref="G23" si="23">SUM(G19:H22)</f>
        <v>-150994.66064215626</v>
      </c>
      <c r="H23" s="94"/>
      <c r="I23" s="93">
        <f t="shared" ref="I23" si="24">SUM(I19:J22)</f>
        <v>-153722.6510167814</v>
      </c>
      <c r="J23" s="94"/>
      <c r="K23" s="93">
        <f t="shared" ref="K23" si="25">SUM(K19:L22)</f>
        <v>-180759.35811590767</v>
      </c>
      <c r="L23" s="94"/>
      <c r="M23" s="93">
        <f t="shared" ref="M23" si="26">SUM(M19:N22)</f>
        <v>-182860.62896129728</v>
      </c>
      <c r="N23" s="94"/>
    </row>
    <row r="24" spans="1:14" x14ac:dyDescent="0.3">
      <c r="A24" s="6"/>
      <c r="B24" s="30"/>
      <c r="C24" s="31"/>
      <c r="D24" s="31"/>
      <c r="E24" s="32"/>
      <c r="F24" s="33"/>
      <c r="G24" s="31"/>
      <c r="H24" s="31"/>
      <c r="I24" s="32"/>
      <c r="J24" s="33"/>
      <c r="K24" s="32"/>
      <c r="L24" s="33"/>
      <c r="M24" s="31"/>
      <c r="N24" s="33"/>
    </row>
    <row r="25" spans="1:14" x14ac:dyDescent="0.3">
      <c r="A25" s="6"/>
      <c r="B25" s="26" t="s">
        <v>35</v>
      </c>
      <c r="C25" s="8" t="s">
        <v>38</v>
      </c>
      <c r="D25" s="70" t="s">
        <v>119</v>
      </c>
      <c r="E25" s="93">
        <f>E15+E23</f>
        <v>6103519.375</v>
      </c>
      <c r="F25" s="94"/>
      <c r="G25" s="93">
        <f>G15+G23</f>
        <v>5342172.7768578436</v>
      </c>
      <c r="H25" s="94"/>
      <c r="I25" s="93">
        <f t="shared" ref="I25" si="27">I15+I23</f>
        <v>6310306.4089812096</v>
      </c>
      <c r="J25" s="94"/>
      <c r="K25" s="93">
        <f t="shared" ref="K25" si="28">K15+K23</f>
        <v>7391608.332661544</v>
      </c>
      <c r="L25" s="94"/>
      <c r="M25" s="93">
        <f t="shared" ref="M25" si="29">M15+M23</f>
        <v>6469586.8704340914</v>
      </c>
      <c r="N25" s="94"/>
    </row>
    <row r="26" spans="1:14" x14ac:dyDescent="0.3">
      <c r="A26" s="6"/>
      <c r="B26" s="26" t="s">
        <v>50</v>
      </c>
      <c r="C26" s="12" t="s">
        <v>51</v>
      </c>
      <c r="D26" s="35" t="s">
        <v>120</v>
      </c>
      <c r="E26" s="111">
        <f>E25/E13-1</f>
        <v>0.2207038750000001</v>
      </c>
      <c r="F26" s="94"/>
      <c r="G26" s="111">
        <f t="shared" ref="G26" si="30">G25/G13-1</f>
        <v>-0.12473895000000002</v>
      </c>
      <c r="H26" s="94"/>
      <c r="I26" s="111">
        <f t="shared" ref="I26" si="31">I25/I13-1</f>
        <v>0.18122469500000005</v>
      </c>
      <c r="J26" s="94"/>
      <c r="K26" s="111">
        <f t="shared" ref="K26" si="32">K25/K13-1</f>
        <v>0.17135490000000009</v>
      </c>
      <c r="L26" s="94"/>
      <c r="M26" s="111">
        <f t="shared" ref="M26" si="33">M25/M13-1</f>
        <v>-0.12473895000000013</v>
      </c>
      <c r="N26" s="94"/>
    </row>
    <row r="27" spans="1:14" x14ac:dyDescent="0.3">
      <c r="A27" s="6"/>
      <c r="B27" s="30"/>
      <c r="C27" s="31"/>
      <c r="D27" s="31"/>
      <c r="E27" s="40"/>
      <c r="F27" s="41"/>
      <c r="G27" s="31"/>
      <c r="H27" s="31"/>
      <c r="I27" s="32"/>
      <c r="J27" s="33"/>
      <c r="K27" s="32"/>
      <c r="L27" s="33"/>
      <c r="M27" s="31"/>
      <c r="N27" s="33"/>
    </row>
    <row r="28" spans="1:14" ht="15" thickBot="1" x14ac:dyDescent="0.35">
      <c r="A28" s="6"/>
      <c r="B28" s="45"/>
      <c r="C28" s="15"/>
      <c r="D28" s="14"/>
      <c r="E28" s="9"/>
      <c r="F28" s="9"/>
      <c r="G28" s="9"/>
      <c r="H28" s="9"/>
      <c r="I28" s="9"/>
      <c r="J28" s="9"/>
      <c r="K28" s="9"/>
      <c r="L28" s="9"/>
      <c r="M28" s="9"/>
      <c r="N28" s="13"/>
    </row>
    <row r="29" spans="1:14" ht="15" thickBot="1" x14ac:dyDescent="0.35">
      <c r="A29" s="108" t="s">
        <v>53</v>
      </c>
      <c r="B29" s="109"/>
      <c r="C29" s="109"/>
      <c r="D29" s="109"/>
      <c r="E29" s="109"/>
      <c r="F29" s="109"/>
      <c r="G29" s="109"/>
      <c r="H29" s="109"/>
      <c r="I29" s="109"/>
      <c r="J29" s="109"/>
      <c r="K29" s="109"/>
      <c r="L29" s="109"/>
      <c r="M29" s="109"/>
      <c r="N29" s="110"/>
    </row>
    <row r="30" spans="1:14" ht="15" thickBot="1" x14ac:dyDescent="0.35">
      <c r="A30" s="46">
        <v>1</v>
      </c>
      <c r="B30" s="112" t="s">
        <v>54</v>
      </c>
      <c r="C30" s="113"/>
      <c r="D30" s="113"/>
      <c r="E30" s="113"/>
      <c r="F30" s="113"/>
      <c r="G30" s="113"/>
      <c r="H30" s="113"/>
      <c r="I30" s="113"/>
      <c r="J30" s="113"/>
      <c r="K30" s="113"/>
      <c r="L30" s="113"/>
      <c r="M30" s="113"/>
      <c r="N30" s="114"/>
    </row>
    <row r="31" spans="1:14" ht="15" thickBot="1" x14ac:dyDescent="0.35">
      <c r="A31" s="46">
        <f t="shared" ref="A31:A35" si="34">+A30+1</f>
        <v>2</v>
      </c>
      <c r="B31" s="112" t="s">
        <v>55</v>
      </c>
      <c r="C31" s="113"/>
      <c r="D31" s="113"/>
      <c r="E31" s="113"/>
      <c r="F31" s="113"/>
      <c r="G31" s="113"/>
      <c r="H31" s="113"/>
      <c r="I31" s="113"/>
      <c r="J31" s="113"/>
      <c r="K31" s="113"/>
      <c r="L31" s="113"/>
      <c r="M31" s="113"/>
      <c r="N31" s="114"/>
    </row>
    <row r="32" spans="1:14" ht="15" thickBot="1" x14ac:dyDescent="0.35">
      <c r="A32" s="46">
        <f t="shared" si="34"/>
        <v>3</v>
      </c>
      <c r="B32" s="112" t="s">
        <v>56</v>
      </c>
      <c r="C32" s="113"/>
      <c r="D32" s="113"/>
      <c r="E32" s="113"/>
      <c r="F32" s="113"/>
      <c r="G32" s="113"/>
      <c r="H32" s="113"/>
      <c r="I32" s="113"/>
      <c r="J32" s="113"/>
      <c r="K32" s="113"/>
      <c r="L32" s="113"/>
      <c r="M32" s="113"/>
      <c r="N32" s="114"/>
    </row>
    <row r="33" spans="1:14" ht="15" thickBot="1" x14ac:dyDescent="0.35">
      <c r="A33" s="46">
        <f t="shared" si="34"/>
        <v>4</v>
      </c>
      <c r="B33" s="112" t="s">
        <v>57</v>
      </c>
      <c r="C33" s="113"/>
      <c r="D33" s="113"/>
      <c r="E33" s="113"/>
      <c r="F33" s="113"/>
      <c r="G33" s="113"/>
      <c r="H33" s="113"/>
      <c r="I33" s="113"/>
      <c r="J33" s="113"/>
      <c r="K33" s="113"/>
      <c r="L33" s="113"/>
      <c r="M33" s="113"/>
      <c r="N33" s="114"/>
    </row>
    <row r="34" spans="1:14" ht="15" thickBot="1" x14ac:dyDescent="0.35">
      <c r="A34" s="46">
        <f t="shared" si="34"/>
        <v>5</v>
      </c>
      <c r="B34" s="112" t="s">
        <v>58</v>
      </c>
      <c r="C34" s="113"/>
      <c r="D34" s="113"/>
      <c r="E34" s="113"/>
      <c r="F34" s="113"/>
      <c r="G34" s="113"/>
      <c r="H34" s="113"/>
      <c r="I34" s="113"/>
      <c r="J34" s="113"/>
      <c r="K34" s="113"/>
      <c r="L34" s="113"/>
      <c r="M34" s="113"/>
      <c r="N34" s="114"/>
    </row>
    <row r="35" spans="1:14" ht="15" thickBot="1" x14ac:dyDescent="0.35">
      <c r="A35" s="46">
        <f t="shared" si="34"/>
        <v>6</v>
      </c>
      <c r="B35" s="112" t="s">
        <v>59</v>
      </c>
      <c r="C35" s="113"/>
      <c r="D35" s="113"/>
      <c r="E35" s="113"/>
      <c r="F35" s="113"/>
      <c r="G35" s="113"/>
      <c r="H35" s="113"/>
      <c r="I35" s="113"/>
      <c r="J35" s="113"/>
      <c r="K35" s="113"/>
      <c r="L35" s="113"/>
      <c r="M35" s="113"/>
      <c r="N35" s="114"/>
    </row>
    <row r="37" spans="1:14" ht="15" thickBot="1" x14ac:dyDescent="0.35">
      <c r="A37" s="67" t="s">
        <v>91</v>
      </c>
    </row>
    <row r="38" spans="1:14" ht="14.4" customHeight="1" thickBot="1" x14ac:dyDescent="0.35">
      <c r="A38" s="46">
        <v>1</v>
      </c>
      <c r="B38" s="112" t="s">
        <v>88</v>
      </c>
      <c r="C38" s="113"/>
      <c r="D38" s="113"/>
      <c r="E38" s="113"/>
      <c r="F38" s="113"/>
      <c r="G38" s="113"/>
      <c r="H38" s="113"/>
      <c r="I38" s="113"/>
      <c r="J38" s="113"/>
      <c r="K38" s="113"/>
      <c r="L38" s="113"/>
      <c r="M38" s="113"/>
      <c r="N38" s="114"/>
    </row>
    <row r="39" spans="1:14" ht="15" thickBot="1" x14ac:dyDescent="0.35">
      <c r="A39" s="46">
        <v>2</v>
      </c>
      <c r="B39" s="112" t="s">
        <v>89</v>
      </c>
      <c r="C39" s="113"/>
      <c r="D39" s="113"/>
      <c r="E39" s="113"/>
      <c r="F39" s="113"/>
      <c r="G39" s="113"/>
      <c r="H39" s="113"/>
      <c r="I39" s="113"/>
      <c r="J39" s="113"/>
      <c r="K39" s="113"/>
      <c r="L39" s="113"/>
      <c r="M39" s="113"/>
      <c r="N39" s="114"/>
    </row>
    <row r="40" spans="1:14" ht="19.2" customHeight="1" thickBot="1" x14ac:dyDescent="0.35">
      <c r="A40" s="46">
        <v>3</v>
      </c>
      <c r="B40" s="112" t="s">
        <v>90</v>
      </c>
      <c r="C40" s="113"/>
      <c r="D40" s="113"/>
      <c r="E40" s="113"/>
      <c r="F40" s="113"/>
      <c r="G40" s="113"/>
      <c r="H40" s="113"/>
      <c r="I40" s="113"/>
      <c r="J40" s="113"/>
      <c r="K40" s="113"/>
      <c r="L40" s="113"/>
      <c r="M40" s="113"/>
      <c r="N40" s="114"/>
    </row>
  </sheetData>
  <mergeCells count="71">
    <mergeCell ref="M11:N11"/>
    <mergeCell ref="B11:D12"/>
    <mergeCell ref="E11:F11"/>
    <mergeCell ref="G11:H11"/>
    <mergeCell ref="I11:J11"/>
    <mergeCell ref="K11:L11"/>
    <mergeCell ref="E14:F14"/>
    <mergeCell ref="G14:H14"/>
    <mergeCell ref="I14:J14"/>
    <mergeCell ref="K14:L14"/>
    <mergeCell ref="M14:N14"/>
    <mergeCell ref="E13:F13"/>
    <mergeCell ref="G13:H13"/>
    <mergeCell ref="I13:J13"/>
    <mergeCell ref="K13:L13"/>
    <mergeCell ref="M13:N13"/>
    <mergeCell ref="E17:F17"/>
    <mergeCell ref="G17:H17"/>
    <mergeCell ref="I17:J17"/>
    <mergeCell ref="K17:L17"/>
    <mergeCell ref="M17:N17"/>
    <mergeCell ref="E15:F15"/>
    <mergeCell ref="G15:H15"/>
    <mergeCell ref="I15:J15"/>
    <mergeCell ref="K15:L15"/>
    <mergeCell ref="M15:N15"/>
    <mergeCell ref="E20:F20"/>
    <mergeCell ref="G20:H20"/>
    <mergeCell ref="I20:J20"/>
    <mergeCell ref="K20:L20"/>
    <mergeCell ref="M20:N20"/>
    <mergeCell ref="E19:F19"/>
    <mergeCell ref="G19:H19"/>
    <mergeCell ref="I19:J19"/>
    <mergeCell ref="K19:L19"/>
    <mergeCell ref="M19:N19"/>
    <mergeCell ref="E22:F22"/>
    <mergeCell ref="G22:H22"/>
    <mergeCell ref="I22:J22"/>
    <mergeCell ref="K22:L22"/>
    <mergeCell ref="M22:N22"/>
    <mergeCell ref="E21:F21"/>
    <mergeCell ref="G21:H21"/>
    <mergeCell ref="I21:J21"/>
    <mergeCell ref="K21:L21"/>
    <mergeCell ref="M21:N21"/>
    <mergeCell ref="E25:F25"/>
    <mergeCell ref="G25:H25"/>
    <mergeCell ref="I25:J25"/>
    <mergeCell ref="K25:L25"/>
    <mergeCell ref="M25:N25"/>
    <mergeCell ref="E23:F23"/>
    <mergeCell ref="G23:H23"/>
    <mergeCell ref="I23:J23"/>
    <mergeCell ref="K23:L23"/>
    <mergeCell ref="M23:N23"/>
    <mergeCell ref="E26:F26"/>
    <mergeCell ref="G26:H26"/>
    <mergeCell ref="I26:J26"/>
    <mergeCell ref="K26:L26"/>
    <mergeCell ref="M26:N26"/>
    <mergeCell ref="B38:N38"/>
    <mergeCell ref="B39:N39"/>
    <mergeCell ref="B40:N40"/>
    <mergeCell ref="B35:N35"/>
    <mergeCell ref="A29:N29"/>
    <mergeCell ref="B30:N30"/>
    <mergeCell ref="B31:N31"/>
    <mergeCell ref="B32:N32"/>
    <mergeCell ref="B33:N33"/>
    <mergeCell ref="B34:N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Plan A</vt:lpstr>
      <vt:lpstr>Plan B</vt:lpstr>
      <vt:lpstr>Plan C</vt:lpstr>
      <vt:lpstr>Plan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Viral Shah</dc:creator>
  <cp:lastModifiedBy>Viral Shah</cp:lastModifiedBy>
  <dcterms:created xsi:type="dcterms:W3CDTF">2026-04-09T09:59:45Z</dcterms:created>
  <dcterms:modified xsi:type="dcterms:W3CDTF">2026-04-29T10:29:12Z</dcterms:modified>
</cp:coreProperties>
</file>